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AE91A918-6F65-4C68-B5FE-8BDF0D3F08D6}" xr6:coauthVersionLast="41" xr6:coauthVersionMax="41" xr10:uidLastSave="{00000000-0000-0000-0000-000000000000}"/>
  <workbookProtection workbookAlgorithmName="SHA-512" workbookHashValue="9Y3+fpDDn3C7WZczeHOwScs7pCX+WWOcpEXr7a6EeSZYmwlPp85+dyJehq5wPi8tvvLwlPq3Yv7z8t0pwgk1dg==" workbookSaltValue="cCcHApmWl383YN2Gc9LJXA==" workbookSpinCount="100000" lockStructure="1"/>
  <bookViews>
    <workbookView xWindow="-120" yWindow="-120" windowWidth="29040" windowHeight="17640" tabRatio="806" xr2:uid="{00000000-000D-0000-FFFF-FFFF00000000}"/>
  </bookViews>
  <sheets>
    <sheet name="CONSOLIDADO ANLA 2019" sheetId="9" r:id="rId1"/>
    <sheet name="Oficina Asesora de Planeación" sheetId="8" r:id="rId2"/>
    <sheet name="Comunicaciones" sheetId="6" r:id="rId3"/>
    <sheet name="Sub. Evaluación y Seguimiento" sheetId="1" r:id="rId4"/>
    <sheet name="SIPTA" sheetId="7" r:id="rId5"/>
    <sheet name="Sub. Administrativ y Financiera" sheetId="3" r:id="rId6"/>
    <sheet name="Oficina Asesora Jurídica" sheetId="4" r:id="rId7"/>
    <sheet name="Control Interno" sheetId="5" r:id="rId8"/>
    <sheet name="Hoja1" sheetId="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5" hidden="1">'Sub. Administrativ y Financiera'!$A$6:$AI$38</definedName>
    <definedName name="_xlnm._FilterDatabase" localSheetId="3" hidden="1">'Sub. Evaluación y Seguimiento'!$A$6:$AI$67</definedName>
    <definedName name="_xlnm.Print_Area" localSheetId="3">'Sub. Evaluación y Seguimiento'!$A$1:$AI$71</definedName>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7" i="4" l="1"/>
  <c r="Z7" i="7"/>
  <c r="O32" i="9" l="1"/>
  <c r="N32" i="9"/>
  <c r="M32" i="9"/>
  <c r="G32" i="9"/>
  <c r="P31" i="9"/>
  <c r="O31" i="9"/>
  <c r="N31" i="9"/>
  <c r="M31" i="9"/>
  <c r="L31" i="9"/>
  <c r="K31" i="9"/>
  <c r="J31" i="9"/>
  <c r="I31" i="9"/>
  <c r="H31" i="9"/>
  <c r="G31" i="9"/>
  <c r="F31" i="9"/>
  <c r="E31" i="9"/>
  <c r="D31" i="9"/>
  <c r="C31" i="9"/>
  <c r="P26" i="9"/>
  <c r="O26" i="9"/>
  <c r="N26" i="9"/>
  <c r="M26" i="9"/>
  <c r="L26" i="9"/>
  <c r="K26" i="9"/>
  <c r="J26" i="9"/>
  <c r="I26" i="9"/>
  <c r="H26" i="9"/>
  <c r="G26" i="9"/>
  <c r="F25" i="9"/>
  <c r="E25" i="9"/>
  <c r="D25" i="9"/>
  <c r="C25" i="9"/>
  <c r="E24" i="9"/>
  <c r="C24" i="9"/>
  <c r="E23" i="9"/>
  <c r="C23" i="9"/>
  <c r="F22" i="9"/>
  <c r="E22" i="9"/>
  <c r="D22" i="9"/>
  <c r="C22" i="9"/>
  <c r="F21" i="9"/>
  <c r="E21" i="9"/>
  <c r="D21" i="9"/>
  <c r="C21" i="9"/>
  <c r="F20" i="9"/>
  <c r="E20" i="9"/>
  <c r="D20" i="9"/>
  <c r="C20" i="9"/>
  <c r="F19" i="9"/>
  <c r="E19" i="9"/>
  <c r="D19" i="9"/>
  <c r="C19" i="9"/>
  <c r="F18" i="9"/>
  <c r="E18" i="9"/>
  <c r="D18" i="9"/>
  <c r="C18" i="9"/>
  <c r="F17" i="9"/>
  <c r="F26" i="9" s="1"/>
  <c r="F32" i="9" s="1"/>
  <c r="E17" i="9"/>
  <c r="D17" i="9"/>
  <c r="D26" i="9" s="1"/>
  <c r="C17" i="9"/>
  <c r="E16" i="9"/>
  <c r="E26" i="9" s="1"/>
  <c r="E32" i="9" s="1"/>
  <c r="C16" i="9"/>
  <c r="C26" i="9" s="1"/>
  <c r="P15" i="9"/>
  <c r="P32" i="9" s="1"/>
  <c r="O15" i="9"/>
  <c r="N15" i="9"/>
  <c r="M15" i="9"/>
  <c r="L15" i="9"/>
  <c r="L32" i="9" s="1"/>
  <c r="K15" i="9"/>
  <c r="K32" i="9" s="1"/>
  <c r="J15" i="9"/>
  <c r="J32" i="9" s="1"/>
  <c r="I15" i="9"/>
  <c r="I32" i="9" s="1"/>
  <c r="H15" i="9"/>
  <c r="H32" i="9" s="1"/>
  <c r="G15" i="9"/>
  <c r="F15" i="9"/>
  <c r="E15" i="9"/>
  <c r="D15" i="9"/>
  <c r="C15" i="9"/>
  <c r="D32" i="9" l="1"/>
  <c r="C32" i="9"/>
  <c r="AD18" i="8" l="1"/>
  <c r="AD17" i="8"/>
  <c r="AD16" i="8"/>
  <c r="AH15" i="8"/>
  <c r="AH14" i="8"/>
  <c r="AH13" i="8"/>
  <c r="AD13" i="8"/>
  <c r="AH12" i="8"/>
  <c r="AH11" i="8"/>
  <c r="AH10" i="8"/>
  <c r="AH9" i="8"/>
  <c r="AH7" i="8"/>
  <c r="AD7" i="8"/>
  <c r="AD31" i="7"/>
  <c r="AB30" i="7"/>
  <c r="AD30" i="7" s="1"/>
  <c r="AH29" i="7"/>
  <c r="AD29" i="7"/>
  <c r="AH28" i="7"/>
  <c r="AH27" i="7"/>
  <c r="AD25" i="7"/>
  <c r="AD24" i="7"/>
  <c r="AD23" i="7"/>
  <c r="AH20" i="7"/>
  <c r="AH18" i="7"/>
  <c r="AD18" i="7"/>
  <c r="AH17" i="7"/>
  <c r="AD17" i="7"/>
  <c r="AH16" i="7"/>
  <c r="AD16" i="7"/>
  <c r="AH15" i="7"/>
  <c r="AD15" i="7"/>
  <c r="AH14" i="7"/>
  <c r="AD14" i="7"/>
  <c r="AH13" i="7"/>
  <c r="AH12" i="7"/>
  <c r="AD12" i="7"/>
  <c r="AH8" i="7"/>
  <c r="AH7" i="7"/>
  <c r="AD7" i="7"/>
  <c r="AB7" i="7"/>
  <c r="X7" i="4"/>
  <c r="Z7" i="3"/>
  <c r="AF42" i="1" l="1"/>
  <c r="AB13" i="1" l="1"/>
  <c r="AB7" i="1" l="1"/>
  <c r="AH12" i="1" l="1"/>
  <c r="AD36" i="1" l="1"/>
  <c r="AH9" i="1"/>
  <c r="AF51" i="1" l="1"/>
  <c r="AB50" i="1"/>
  <c r="AF43" i="1"/>
  <c r="AB42" i="1"/>
  <c r="AF35" i="1"/>
  <c r="AF34" i="1"/>
  <c r="AB34" i="1" l="1"/>
  <c r="AF27" i="1" l="1"/>
  <c r="AF26" i="1"/>
  <c r="AB26" i="1"/>
  <c r="AF19" i="1" l="1"/>
  <c r="AF18" i="1"/>
  <c r="AB18" i="1"/>
  <c r="AB59" i="1" l="1"/>
  <c r="AB60" i="1"/>
  <c r="AB58" i="1"/>
  <c r="AB63" i="1" l="1"/>
  <c r="AF66" i="1" l="1"/>
  <c r="AH37" i="1" l="1"/>
  <c r="AC52" i="1" l="1"/>
  <c r="AD52" i="1"/>
  <c r="AF50" i="1" l="1"/>
  <c r="AC32" i="1" l="1"/>
  <c r="AH16" i="1" l="1"/>
  <c r="AH20" i="1" l="1"/>
  <c r="AD58" i="1" l="1"/>
  <c r="AD57" i="1" l="1"/>
  <c r="AH36" i="1" l="1"/>
  <c r="AC7" i="1" l="1"/>
  <c r="AD7" i="1" s="1"/>
  <c r="AD8" i="1" s="1"/>
  <c r="AC65" i="1" l="1"/>
  <c r="AD65" i="1" s="1"/>
  <c r="AD67" i="1" s="1"/>
  <c r="W35" i="1" l="1"/>
  <c r="W34" i="1"/>
  <c r="AD26" i="1"/>
  <c r="AD59" i="1" l="1"/>
  <c r="AD34" i="1"/>
  <c r="AD50" i="1"/>
  <c r="AD63" i="1" l="1"/>
  <c r="AD64" i="1" s="1"/>
  <c r="AD60" i="1"/>
  <c r="AD56" i="1"/>
  <c r="AH35" i="1"/>
  <c r="AH34" i="1"/>
  <c r="AG66" i="1"/>
  <c r="AG65" i="1"/>
  <c r="AG54" i="1"/>
  <c r="AG53" i="1"/>
  <c r="AG52" i="1"/>
  <c r="AG51" i="1"/>
  <c r="AG50" i="1"/>
  <c r="AG49" i="1"/>
  <c r="AG48" i="1"/>
  <c r="AG46" i="1"/>
  <c r="AG45" i="1"/>
  <c r="AG44" i="1"/>
  <c r="AG43" i="1"/>
  <c r="AG42" i="1"/>
  <c r="AH42" i="1" s="1"/>
  <c r="AG41" i="1"/>
  <c r="AG40" i="1"/>
  <c r="AG38" i="1"/>
  <c r="AG36" i="1"/>
  <c r="AG35" i="1"/>
  <c r="AG34" i="1"/>
  <c r="AG33" i="1"/>
  <c r="AG32" i="1"/>
  <c r="AH66" i="1"/>
  <c r="AH65" i="1"/>
  <c r="AH54" i="1"/>
  <c r="AH53" i="1"/>
  <c r="AH52" i="1"/>
  <c r="AH51" i="1"/>
  <c r="AH50" i="1"/>
  <c r="AH49" i="1"/>
  <c r="AH48" i="1"/>
  <c r="AH46" i="1"/>
  <c r="AH45" i="1"/>
  <c r="AH44" i="1"/>
  <c r="AH41" i="1"/>
  <c r="AH40" i="1"/>
  <c r="AH38" i="1"/>
  <c r="AH33" i="1"/>
  <c r="AH32" i="1"/>
  <c r="AH30" i="1"/>
  <c r="AH29" i="1"/>
  <c r="AH28" i="1"/>
  <c r="AH27" i="1"/>
  <c r="AH26" i="1"/>
  <c r="AG30" i="1"/>
  <c r="AG29" i="1"/>
  <c r="AG28" i="1"/>
  <c r="AG27" i="1"/>
  <c r="AG26" i="1"/>
  <c r="AG25" i="1"/>
  <c r="AG24" i="1"/>
  <c r="AH22" i="1"/>
  <c r="AH21" i="1"/>
  <c r="AG22" i="1"/>
  <c r="AG21" i="1"/>
  <c r="AG20" i="1"/>
  <c r="AH19" i="1"/>
  <c r="AH18" i="1"/>
  <c r="AG19" i="1"/>
  <c r="AG18" i="1"/>
  <c r="AG17" i="1"/>
  <c r="AG16" i="1"/>
  <c r="AH10" i="1"/>
  <c r="AG12" i="1"/>
  <c r="AG11" i="1"/>
  <c r="AG10" i="1"/>
  <c r="AG9" i="1"/>
  <c r="AD14" i="1"/>
  <c r="AC63" i="1"/>
  <c r="AC57" i="1"/>
  <c r="AC58" i="1"/>
  <c r="AC59" i="1"/>
  <c r="AC60" i="1"/>
  <c r="AC61" i="1"/>
  <c r="AC56" i="1"/>
  <c r="AC50" i="1"/>
  <c r="AC48" i="1"/>
  <c r="AC44" i="1"/>
  <c r="AC42" i="1"/>
  <c r="AD42" i="1" s="1"/>
  <c r="AC40" i="1"/>
  <c r="AC34" i="1"/>
  <c r="AC28" i="1"/>
  <c r="AC26" i="1"/>
  <c r="AC24" i="1"/>
  <c r="AC20" i="1"/>
  <c r="AD20" i="1" s="1"/>
  <c r="AC18" i="1"/>
  <c r="AD18" i="1" s="1"/>
  <c r="AC16" i="1"/>
  <c r="AD16" i="1" s="1"/>
  <c r="AC13" i="1"/>
  <c r="AD13" i="1" s="1"/>
  <c r="AC11" i="1"/>
  <c r="AD11" i="1" s="1"/>
  <c r="AH67" i="1" l="1"/>
  <c r="AD62" i="1"/>
  <c r="AH55" i="1"/>
  <c r="AD23" i="1"/>
  <c r="AH39" i="1"/>
  <c r="AH47" i="1"/>
  <c r="AH11" i="1" l="1"/>
  <c r="AD48" i="1"/>
  <c r="AH15" i="1" l="1"/>
  <c r="AD44" i="1"/>
  <c r="AD40" i="1"/>
  <c r="AD47" i="1" l="1"/>
  <c r="AD32" i="1" l="1"/>
  <c r="AD39" i="1" s="1"/>
  <c r="AH25" i="1"/>
  <c r="AH24" i="1"/>
  <c r="AD28" i="1"/>
  <c r="AD24" i="1"/>
  <c r="AH17" i="1"/>
  <c r="AH23" i="1" l="1"/>
  <c r="AD31" i="1"/>
  <c r="AH31" i="1"/>
  <c r="AD55" i="1"/>
  <c r="AH71" i="1" l="1"/>
  <c r="S9" i="1" l="1"/>
  <c r="AC9" i="1" s="1"/>
  <c r="AD9" i="1" s="1"/>
  <c r="AD15" i="1" l="1"/>
  <c r="AD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Patricia Romero Rodriguez</author>
  </authors>
  <commentList>
    <comment ref="O22" authorId="0" shapeId="0" xr:uid="{C440CDF3-DFFF-42C6-B1A4-8860CDF78764}">
      <text>
        <r>
          <rPr>
            <b/>
            <sz val="9"/>
            <color indexed="81"/>
            <rFont val="Tahoma"/>
            <family val="2"/>
          </rPr>
          <t>Angela Patricia Romero Rodriguez:</t>
        </r>
        <r>
          <rPr>
            <sz val="9"/>
            <color indexed="81"/>
            <rFont val="Tahoma"/>
            <family val="2"/>
          </rPr>
          <t xml:space="preserve">
claridad de periodicidad</t>
        </r>
      </text>
    </comment>
    <comment ref="T22" authorId="0" shapeId="0" xr:uid="{A6A9C819-4D47-4B53-8217-84EE4594CAA8}">
      <text>
        <r>
          <rPr>
            <b/>
            <sz val="9"/>
            <color indexed="81"/>
            <rFont val="Tahoma"/>
            <family val="2"/>
          </rPr>
          <t>Angela Patricia Romero Rodriguez:</t>
        </r>
        <r>
          <rPr>
            <sz val="9"/>
            <color indexed="81"/>
            <rFont val="Tahoma"/>
            <family val="2"/>
          </rPr>
          <t xml:space="preserve">
propuesta medición semestral</t>
        </r>
      </text>
    </comment>
    <comment ref="T26" authorId="0" shapeId="0" xr:uid="{996C9EA7-5409-49EB-BC0A-7954726E443C}">
      <text>
        <r>
          <rPr>
            <b/>
            <sz val="9"/>
            <color indexed="81"/>
            <rFont val="Tahoma"/>
            <family val="2"/>
          </rPr>
          <t>Angela Patricia Romero Rodriguez:</t>
        </r>
        <r>
          <rPr>
            <sz val="9"/>
            <color indexed="81"/>
            <rFont val="Tahoma"/>
            <family val="2"/>
          </rPr>
          <t xml:space="preserve">
Concepto y alcance de Nodo regional</t>
        </r>
      </text>
    </comment>
  </commentList>
</comments>
</file>

<file path=xl/sharedStrings.xml><?xml version="1.0" encoding="utf-8"?>
<sst xmlns="http://schemas.openxmlformats.org/spreadsheetml/2006/main" count="2256" uniqueCount="725">
  <si>
    <t>Fecha:</t>
  </si>
  <si>
    <t>FORMULACIÓN Y SEGUIMIENTO DEL PLAN DE ACCIÓN INSTITUCIONAL</t>
  </si>
  <si>
    <t>Versión:</t>
  </si>
  <si>
    <t>Código:</t>
  </si>
  <si>
    <t>PE-F-1</t>
  </si>
  <si>
    <t>DEPENDENCIA</t>
  </si>
  <si>
    <t>RECURSOS</t>
  </si>
  <si>
    <t>PLAN NACIONAL DE DESARROLLO - PND</t>
  </si>
  <si>
    <t>PLAN ESTRATÉGICO INSTITUCIONAL</t>
  </si>
  <si>
    <t>MODELO INTEGRADO DE PLANEACIÓN Y GESTIÓN - MIPG</t>
  </si>
  <si>
    <t>SISTEMA DE GESTION DE LA  CALIDAD</t>
  </si>
  <si>
    <t>INDICADOR DE GESTIÓN</t>
  </si>
  <si>
    <t>RESPONSABLE</t>
  </si>
  <si>
    <t>Avance indicador de producto</t>
  </si>
  <si>
    <t>Avance indicador de gestión</t>
  </si>
  <si>
    <t>Nombre/Periodo PND</t>
  </si>
  <si>
    <t>Capitulo</t>
  </si>
  <si>
    <t>Objetivo del Capítulo</t>
  </si>
  <si>
    <t>Línea de acción</t>
  </si>
  <si>
    <t>Componente</t>
  </si>
  <si>
    <t>Objetivo del Componente</t>
  </si>
  <si>
    <t>Dimensión</t>
  </si>
  <si>
    <t>Política MIPG</t>
  </si>
  <si>
    <t>Acción</t>
  </si>
  <si>
    <t>Macroproceso</t>
  </si>
  <si>
    <t>Proceso</t>
  </si>
  <si>
    <t>Subproceso</t>
  </si>
  <si>
    <t>GRUPO</t>
  </si>
  <si>
    <t>INDICADOR DE PRODUCTO</t>
  </si>
  <si>
    <t>FÓRMULA INDICADOR DE PRODUCTO</t>
  </si>
  <si>
    <t>UNIDAD DE MEDIDA</t>
  </si>
  <si>
    <t>LÍNEA BASE</t>
  </si>
  <si>
    <t>META DE PRODUCTO</t>
  </si>
  <si>
    <t>FÓRMULA INDICADOR DE GESTIÓN</t>
  </si>
  <si>
    <t>UNIDAD DE MEDIDA2</t>
  </si>
  <si>
    <t>LÍNEA BASE2</t>
  </si>
  <si>
    <t>META DE GESTIÓN</t>
  </si>
  <si>
    <t>POR GRUPO</t>
  </si>
  <si>
    <t>POR DEPENDENCIA</t>
  </si>
  <si>
    <t>Responsable</t>
  </si>
  <si>
    <t>Avance mes</t>
  </si>
  <si>
    <t xml:space="preserve">Meta </t>
  </si>
  <si>
    <t>Porcentaje de avance</t>
  </si>
  <si>
    <t>Avance cualitativo</t>
  </si>
  <si>
    <t>GESTIÓN DE LICENCIAMIENTO AMBIENTAL</t>
  </si>
  <si>
    <t>EVALUACIÓN</t>
  </si>
  <si>
    <t>Subdirección de Evaluación y Seguimiento</t>
  </si>
  <si>
    <t>Actos administrativos expedidos para resolver las solicitudes de evaluación de licencias ambientales</t>
  </si>
  <si>
    <t>Actos administrativos expedidos para resolver el seguimiento a proyectos licenciados.</t>
  </si>
  <si>
    <t>Solicitudes de evaluación a licencias ambientales (nuevas y modificaciones) resueltas dentro de los tiempos establecidos en la normatividad vigente</t>
  </si>
  <si>
    <t>Proyectos con indice de desempeño ambiental para verificación de efectividad del instrumento</t>
  </si>
  <si>
    <t>Número</t>
  </si>
  <si>
    <t>Porcentaje</t>
  </si>
  <si>
    <t>Por Definir</t>
  </si>
  <si>
    <t>Conceptos técnicos emitidos para resolver las solicitudes de evaluación a licencias ambientales</t>
  </si>
  <si>
    <t>Visitas técnicas de seguimiento de licenciamiento ambiental</t>
  </si>
  <si>
    <t>SEGUIMIENTO</t>
  </si>
  <si>
    <t># de actos administrativos que resuelven solicitudes de evaluación de licencias ambientales.</t>
  </si>
  <si>
    <t>Visitas técnicas de evaluación de solicitudes de licenciamiento ambiental</t>
  </si>
  <si>
    <t># de conceptos técnicos realizados para resolver las solicitudes de evaluación de licencias ambientales</t>
  </si>
  <si>
    <t># de visitas técnicas realizadas para el proceso de evaluación de licencias ambientales</t>
  </si>
  <si>
    <t># de actos administrativos que acogen el seguimiento realizado a los proyectos licenciados.</t>
  </si>
  <si>
    <t># de Visitas técnicas de seguimiento de licenciamiento ambiental</t>
  </si>
  <si>
    <t># de Conceptos técnicos de seguimiento a licencias ambientales</t>
  </si>
  <si>
    <t>Número de Conceptos técnicos emitidos para resolver las solicitudes de evaluación a licencias ambientales</t>
  </si>
  <si>
    <t>Número de Visitas técnicas de evaluación de solicitudes de licenciamiento ambiental</t>
  </si>
  <si>
    <t>Número de Visitas técnicas de seguimiento de licenciamiento ambiental</t>
  </si>
  <si>
    <t>Número de Conceptos técnicos de seguimiento a licencias ambientales</t>
  </si>
  <si>
    <t>(# de actos administrativos finalizados que resuelven solicitudes de evaluación a licencias ambientales  dentro de téminos del decreto 1076 /# de solicitudes de licenciamiento ambiental a atender con vencimiento de términos) * 100</t>
  </si>
  <si>
    <t>Hidrocarburos</t>
  </si>
  <si>
    <t>Visitas a solicitudes de evaluación (nuevas y modificaciones)efectuadas dentro de los tiempos establecidos en la normatividad vigente.</t>
  </si>
  <si>
    <t>Conceptos Técnicos finalizados a solicitudes de evaluación (nuevas y modificaciones) dentro de los tiempos establecidos internamente</t>
  </si>
  <si>
    <t>Conceptos técnicos de seguimiento de las visitas realizadas a proyectos programados en la vigencia actual</t>
  </si>
  <si>
    <t>Conceptos técnicos de seguimiento documental de proyectos priorizados en la vigencia actual</t>
  </si>
  <si>
    <t xml:space="preserve">(# de visitas de evaluación realizadas dentro de téminos del decreto 1076 /# de expedientes de evaluación que requieran visita  con vencimiento de términos de la etapa) * 100 </t>
  </si>
  <si>
    <t>(# de conceptos técnicos de evaluación finalizados dentro de téminos internos  / # de expedientes de evaluación con vencimiento de términos de la etapa de finalización del concepto técnico) * 100</t>
  </si>
  <si>
    <t xml:space="preserve"># de conceptos técnicos  de seguimiento con visita aprobados en la vigencia actual </t>
  </si>
  <si>
    <t xml:space="preserve"># de conceptos técnicos  de seguimiento documental aprobados en la vigencia actual </t>
  </si>
  <si>
    <t>SUBDIRECTOR(A) EVALUACIÓN Y SEGUIMIENTO</t>
  </si>
  <si>
    <t>Infraestructura</t>
  </si>
  <si>
    <t>Energía</t>
  </si>
  <si>
    <t>Minería</t>
  </si>
  <si>
    <t>Agroquímicos y Especiales</t>
  </si>
  <si>
    <t>Derechos de petición a solicitudes prioritarias atendidos</t>
  </si>
  <si>
    <t>Solicitudes prioritarias de entes de control (ECOS) atendidos</t>
  </si>
  <si>
    <t>Porcentaje de cumplimiento de los términos de cambios menores y giros ordinarios resueltos</t>
  </si>
  <si>
    <t>Porcentaje de cumplimiento de los términos para la verificación preliminar de los ICA</t>
  </si>
  <si>
    <t>Porcentaje de cumplimiento de los términos para autos de inicio de trámites de los VPD aprobados</t>
  </si>
  <si>
    <t>Porcentaje de satisfacción de los usuarios que han recibido respuesta a solicitudes prioritarias por parte del grupo de RASP</t>
  </si>
  <si>
    <t>Número de derechos de petición a solicitudes prioritarias (DPE) atendidos</t>
  </si>
  <si>
    <t xml:space="preserve">Número de solicitudes prioritarias (ECOS) atendidos </t>
  </si>
  <si>
    <t>(# de Cambios menores y giros ordinarios resueltos dentro de téminos / # Cambios menores y giros ordinarios con vencimiento de términos) * 100</t>
  </si>
  <si>
    <t>(# ICAS revisados / # ICAS recibidos) * 100</t>
  </si>
  <si>
    <t>(# autos de inicio en términos / # VPD aprobados) * 100</t>
  </si>
  <si>
    <t>Porcentaje de la población objetivo satisfecha con la gestión efectuada por el grupo de RASP</t>
  </si>
  <si>
    <t>RASP</t>
  </si>
  <si>
    <t>Compensación y 1%</t>
  </si>
  <si>
    <t>Seguimiento a contingencias de  eventos reportados en la vigencia actual</t>
  </si>
  <si>
    <t>(# de eventos de contingencias atendidos  / # de eventos de contingencias reportados en la vigencia actual) * 100</t>
  </si>
  <si>
    <t>Contingencias</t>
  </si>
  <si>
    <r>
      <t xml:space="preserve">Pacto por Colombia 
</t>
    </r>
    <r>
      <rPr>
        <b/>
        <sz val="9"/>
        <color theme="1"/>
        <rFont val="Calibri"/>
        <family val="2"/>
        <scheme val="minor"/>
      </rPr>
      <t>Pacto por la equidad</t>
    </r>
  </si>
  <si>
    <t>Instituciones ambientales modernas, apropiación social de la biodiversidad y manejo efectivo de los conflictos socioambientales</t>
  </si>
  <si>
    <t>IV. Pacto por la sostenibilidad: producir conservando y conservar produciendo</t>
  </si>
  <si>
    <t>ORIENTACIÓN AL USUARIO</t>
  </si>
  <si>
    <t>Proceso de Evaluación</t>
  </si>
  <si>
    <t>SISTEMA DE INFORMACIÓN GEOGRÁFICO</t>
  </si>
  <si>
    <t>Mejora del sistema de información</t>
  </si>
  <si>
    <t xml:space="preserve"> Robustecer los sistemas de información en el proceso de licenciamiento y el acceso a la información</t>
  </si>
  <si>
    <t>Proceso de Seguimiento</t>
  </si>
  <si>
    <t>Mejorar el proceso de seguimiento, que incluya la gestión con las entidades del SINA, los sancionatorios y el recurso humano</t>
  </si>
  <si>
    <t>Recurso humano e instancias de decisión</t>
  </si>
  <si>
    <t xml:space="preserve"> Fortalecer la orientación al usuario y el acceso a la información</t>
  </si>
  <si>
    <t>Fortalecer el proceso de evaluación de las licencias ambientales y su aproximación regional</t>
  </si>
  <si>
    <t>Procesos Misionales</t>
  </si>
  <si>
    <t>Biodiversidad y riqueza natural: activos estrategicos de la Nación</t>
  </si>
  <si>
    <t>Valoración Económica</t>
  </si>
  <si>
    <t>Seguimiento y Evaluación del Desempeño Institucional</t>
  </si>
  <si>
    <t>4. Evaluación de Resultados</t>
  </si>
  <si>
    <t xml:space="preserve">Evaluar el logro de los resultados </t>
  </si>
  <si>
    <t>Promedio de avance en metas de Gestión</t>
  </si>
  <si>
    <t>Promedio de avance en metas de Producto</t>
  </si>
  <si>
    <t xml:space="preserve">Visitas técnicas de evaluación de solicitudes de licenciamiento ambiental
</t>
  </si>
  <si>
    <t>Promedio de avance en metas de Producto SES</t>
  </si>
  <si>
    <t>Promedio de avance en metas de Gestión SES</t>
  </si>
  <si>
    <t>Numero</t>
  </si>
  <si>
    <t>Seguimiento a expedientes de vigencias anteriores por contingencias recurrentes</t>
  </si>
  <si>
    <t>482 - 2019</t>
  </si>
  <si>
    <t>608 - 2019</t>
  </si>
  <si>
    <t>506 - 2019</t>
  </si>
  <si>
    <t>599 - 2019</t>
  </si>
  <si>
    <t>483 - 2019</t>
  </si>
  <si>
    <t>256 - 2019</t>
  </si>
  <si>
    <t>564 - 2019</t>
  </si>
  <si>
    <t>614 - 2019</t>
  </si>
  <si>
    <t>611 - 2019</t>
  </si>
  <si>
    <t>616 - 2019</t>
  </si>
  <si>
    <t>210 - 2019</t>
  </si>
  <si>
    <t>711 - 2019</t>
  </si>
  <si>
    <t>551 - 2019</t>
  </si>
  <si>
    <t>644 - 2019</t>
  </si>
  <si>
    <t>659 - 2019</t>
  </si>
  <si>
    <t>002  -  2019</t>
  </si>
  <si>
    <t>698 - 2019</t>
  </si>
  <si>
    <t>007 - 2019</t>
  </si>
  <si>
    <t>613 - 2019</t>
  </si>
  <si>
    <t>308 - 2019</t>
  </si>
  <si>
    <t>511 - 2019</t>
  </si>
  <si>
    <t>192 - 2019</t>
  </si>
  <si>
    <t>194 - 2019</t>
  </si>
  <si>
    <t>199 - 2019</t>
  </si>
  <si>
    <t>267 - 2019</t>
  </si>
  <si>
    <t>285 - 2019</t>
  </si>
  <si>
    <t>176 - 2019</t>
  </si>
  <si>
    <t>592 - 2019</t>
  </si>
  <si>
    <t>601 - 2019</t>
  </si>
  <si>
    <t>444 - 2019</t>
  </si>
  <si>
    <t>490 - 2019</t>
  </si>
  <si>
    <t>157 - 2019</t>
  </si>
  <si>
    <t>225 - 2019</t>
  </si>
  <si>
    <t>828-2019</t>
  </si>
  <si>
    <t>894/2019</t>
  </si>
  <si>
    <t>1090/2019</t>
  </si>
  <si>
    <t>349/2019</t>
  </si>
  <si>
    <t>933/2019</t>
  </si>
  <si>
    <t>910/2019</t>
  </si>
  <si>
    <t>905/2019</t>
  </si>
  <si>
    <t>909/2019</t>
  </si>
  <si>
    <t>907/2019</t>
  </si>
  <si>
    <t>908/2019</t>
  </si>
  <si>
    <t>318/2019</t>
  </si>
  <si>
    <t>956/2019</t>
  </si>
  <si>
    <t>1197/2019</t>
  </si>
  <si>
    <t>1179/2019</t>
  </si>
  <si>
    <t>1238/2019</t>
  </si>
  <si>
    <t>1330/2019</t>
  </si>
  <si>
    <t>1237/2019</t>
  </si>
  <si>
    <t>464/2019</t>
  </si>
  <si>
    <t>1247/2019</t>
  </si>
  <si>
    <t>1524/2019</t>
  </si>
  <si>
    <t>1438/2019</t>
  </si>
  <si>
    <t>1470/2019</t>
  </si>
  <si>
    <t>1631/2019</t>
  </si>
  <si>
    <t>1563/2019</t>
  </si>
  <si>
    <t>1181/2019</t>
  </si>
  <si>
    <t>1360/2019</t>
  </si>
  <si>
    <t>1291/2019</t>
  </si>
  <si>
    <t>321/2019</t>
  </si>
  <si>
    <t>1331/2019</t>
  </si>
  <si>
    <t>2075/2019</t>
  </si>
  <si>
    <t>2350/2019</t>
  </si>
  <si>
    <t>2135/2019</t>
  </si>
  <si>
    <t>2144/2019</t>
  </si>
  <si>
    <t>2156/2019</t>
  </si>
  <si>
    <t>2184/2019</t>
  </si>
  <si>
    <t>2187/2019</t>
  </si>
  <si>
    <t>2188/2019</t>
  </si>
  <si>
    <t>2289/2019</t>
  </si>
  <si>
    <t>2303/2019</t>
  </si>
  <si>
    <t>2311/2019</t>
  </si>
  <si>
    <t>2312/2019</t>
  </si>
  <si>
    <t>2331/2019</t>
  </si>
  <si>
    <t>2083/2019</t>
  </si>
  <si>
    <t>322/2019</t>
  </si>
  <si>
    <t>698/2019</t>
  </si>
  <si>
    <t>518/2019</t>
  </si>
  <si>
    <t>1564/2019</t>
  </si>
  <si>
    <t>Conceptos técnicos numerados que incluyen  el componente de valoración económica en la etapa de evaluación de licenciamiento ambiental</t>
  </si>
  <si>
    <t>(# de conceptos técnicos de evaluación con el componente revisado por profesionales de valoración económica/ # de conceptos técnicos finalizados de evaluación de licenciamiento ambiental que incluyen el componente) * 100</t>
  </si>
  <si>
    <t>(# de conceptos técnicos de evaluación con el componente revisado por profesionales de compensación y 1 % / # de conceptos técnicos finalizados de evaluación de licenciamiento ambiental que incluyen el componente ) * 100</t>
  </si>
  <si>
    <t>Conceptos técnicos numerados que incluyen  el componente de compensación y 1 %  de licenciamiento ambiental</t>
  </si>
  <si>
    <t># de actos administrativos que acogen el seguimiento realizado a los expedientes priorizados de contingencias</t>
  </si>
  <si>
    <t>Actualización al Plan de gestión de riesgos (PGRD) revisado</t>
  </si>
  <si>
    <t xml:space="preserve"># de actos administrativos que incluyen el componente de verificación a la actualización al Plan de gestión de riesgos (PGRD) </t>
  </si>
  <si>
    <t>A corte 30 de junio de 2019, se diligenciaron 241 reportes de matrices de seguimiento a eventos de 241 reportes iniciales reportados.</t>
  </si>
  <si>
    <t>A corte 30 de junio de 2019 el grupo ha brindado apoyo en la elaboración y revisión del componente de compensación y 1% a 299 CT, de los cuales se han finalizado 248,  así: 
-Apoyo a sectores: revisados 142, finalizados 92
-Recursos de reposición: revisados 51, finalizados 51
- CT. del grupo: revisados 106, finalizados 105</t>
  </si>
  <si>
    <t>Desde el primero de enero de 2019 al 30 de junio de 2019, ingresaron al Grupo de Respuesta a Solicitudes Prioritarias 1047 actividades de verificación preliminar de ICA-VPI (descontando las DTA de agroquimicos), y durante el mismo periodo se han finalizado 927  actividades de VPI, 256 salieron en términos</t>
  </si>
  <si>
    <t>A corte 30 de junio de 2019, del total de los trámites radicados por VPD, una vez surtieron la respectiva revisión por parte de Geomática (cuando aplicaba), y RASP, se dio la conformidad a 63 solicitudes de VPD, de las cuales solo 11 tuvieron auto de inicio en terminos.</t>
  </si>
  <si>
    <t xml:space="preserve">Desde el 01 de enero y con corte 30 de Junio 2019, en total acumulado el grupo RASP ha respondido 1436 radicados DPE, de los cuales 1044 tuvieron respuesta en términos, 72.7% sobre el total respondidos. </t>
  </si>
  <si>
    <t xml:space="preserve">Desde el 01 de enero y con corte 30 de Junio 2019, en total acumulado el grupo RASP ha respondido 375 radicados ECO, de los cuales 275 tuvieron respuesta en términos, 73.3% sobre el total respondidos. </t>
  </si>
  <si>
    <t>Desde el 01 de enero y con corte 30 de Junio de 2019, se han recibido 510 solicitudes de Cambio Menor/giro ordinario, durante el mismo periodo se ha emitido pronunciamiento y finalizado 401, de las cuales 133 se han emitido en Términos de ley.
De las solicitudes recibidas 426 tenian vencimiento de terminos  a corte 30/06/2019, de las cuales 117 se encontraban en terminos.</t>
  </si>
  <si>
    <t>A corte 30 de junio  de 2019 el grupo RASP ya tiene diseñado y aprobado  el formato para la encuesta de satisfacción, el cual fue remitido a la Oficina de Comunicaciones para su sistematizacion.</t>
  </si>
  <si>
    <t>A corte 30 de junio de 2019, se han emitido 34 actos administrativos que incluyen el componente de verificación a la actualización al Plan de gestión de riesgos (PGRD) y se han finalizado y enumerado  aproximadamente 36 CT.</t>
  </si>
  <si>
    <r>
      <t xml:space="preserve">A corte 30 de junio de 2019, se realizó el seguimiento a dos expedientes priorizados de vigencias anteriores por contingencias recurrentes  pertenecientes al sector de Energía LAM2232 e Hidrocarburos LAM0232.  </t>
    </r>
    <r>
      <rPr>
        <b/>
        <sz val="9"/>
        <color rgb="FFFF0000"/>
        <rFont val="Calibri"/>
        <family val="2"/>
        <scheme val="minor"/>
      </rPr>
      <t xml:space="preserve">
</t>
    </r>
  </si>
  <si>
    <t xml:space="preserve">A corte 30 de junio se han expedido 21 AA para resolver las solicitudes de evaluación de licencias ambientales </t>
  </si>
  <si>
    <t xml:space="preserve">A corte 30 de junio de 2019 se han realizado  15 visitas técnicas para el proceso de evaluación de licencias ambientales </t>
  </si>
  <si>
    <t>A corte  30 de junio se han realizado 14 CT para resolver las solicitudes de evaluación de licencias ambientales</t>
  </si>
  <si>
    <t>A 30 de junio de 2019 la ANLA debía resolver 12 solicitudes; (7) Nuevas, (5) Modificaciones y resolvió 7 así, (4) Nuevas, (3) modificaciones.</t>
  </si>
  <si>
    <t>A corte 30 de junio de 2019 el sector de hidrocarburos debia realizar 11 visitas tecnicas, de las cuales solo se realizaron 7 en terminos.</t>
  </si>
  <si>
    <t>A corte 30 de junio de 2019  el sector de hidrocarburos debia finalizar 7 conceptos tecnicos, de los cuales se finalizo 1 en los plazos establecidos</t>
  </si>
  <si>
    <t>A corte 30 de junio de 2019 se realizaron 185  visitas de seguimiento a los proyectos de hidrocarburos</t>
  </si>
  <si>
    <t xml:space="preserve">A corte 30 de junio de 2019 el sector de hidrocarburos  ha expidido 53 CT documentales     </t>
  </si>
  <si>
    <t xml:space="preserve">A corte 30 de junio de 2019 en  el sector de Infraestructura se han expedido 23  AA para resolver las solicitudes de evaluación de licencias ambientales </t>
  </si>
  <si>
    <t xml:space="preserve">A corte 30 de junio de 2019 se han realizado 20 visitas técnicas para el proceso de evaluación de licencias ambientales </t>
  </si>
  <si>
    <t>A corte 30 de junio de 2019 se han realizado 20 CT para resolver las solicitudes de evaluación de licencias ambientales</t>
  </si>
  <si>
    <t>A 30 de junio de 2019 la ANLA debía resolver 19 solicitudes; (6) Nuevas, (13) Modificaciones y resolvió 14 así: (4) Nuevas, (10) modificaciones.</t>
  </si>
  <si>
    <t>A corte 30 de junio de 2019 el sector de infraestructura debia realizar 21 visitas tecnicas, de las cuales se realizaron 13 en teminos.</t>
  </si>
  <si>
    <t>A corte 30 de junio de 2019 el sector de infraestructura debia finalizar 17 conceptos tecnicos, de los cuales 5 se finalizaron en los plazos establecidos</t>
  </si>
  <si>
    <t xml:space="preserve">A corte 30 de junio de 2019 se han expedido 10 AA para resolver las solicitudes de evaluación de licencias ambientales </t>
  </si>
  <si>
    <t>A corte 30 de junio de 2019 se han finalizado 7 CT para resolver las solicitudes de evaluación de licencias ambientales</t>
  </si>
  <si>
    <t>A corte 30 de junio de 2019  se han realizado 8 visitas tecnicas para resolver las solicitudes de evaluación de licencias ambientales</t>
  </si>
  <si>
    <t>A corte 30 de junio de 2019 el sector de energia debía debía resolver 7 solicitudes; (5) Nuevas, (2) Modificaciones y resolvió 5 solicitudes  en terminos (3) solicitudes Nuevas y (2) modificaciones.</t>
  </si>
  <si>
    <t>A corte 30 de junio de 2019 el sector de energia debia realizar 6  vistas y realizo 4 en terminos</t>
  </si>
  <si>
    <t>A corte 30 de junio de 2019 el sector de energia debia finalizar 6 conceptos tecnicos, de los cuales 2 se finalizaron en los plazos establecidos</t>
  </si>
  <si>
    <t xml:space="preserve">A corte 30 de junio de 2019 el sector de energia ha realizado 54 visitas tecnicas de seguimiento </t>
  </si>
  <si>
    <t xml:space="preserve">A corte 30 de junio de 2019 el sector de energia ha finalizado 6 conceptos técnicos   documentales </t>
  </si>
  <si>
    <t>A corte 30 de junio de 2019 el sector de energia expidio 35 actos administrativos que acogen  seguimiento</t>
  </si>
  <si>
    <t xml:space="preserve">A corte 30 de junio de 2019 se han expedido 9 autos administrativos que resuelven solicitudes de licenciamiento ambiental   </t>
  </si>
  <si>
    <t xml:space="preserve">A corte 30 de junio de 2019 se han realizado 8 CT para el proceso de evaluación de licencias ambientales </t>
  </si>
  <si>
    <t>A corte 30 de junio de 2019 se ha realizado 6 visitas tecnicas para resolver las solicitudes de evaluación de licencias ambientales</t>
  </si>
  <si>
    <t>A corte 30 de junio de 2019  el sector de Mineria debía resolver 3 solicitudes; (1) Nuevas, (2) Modificaciones y resolvió las 3 solicitudes en terminos.</t>
  </si>
  <si>
    <t>A corte 30 de junio de 2019 el sector de mineria debia realizar 3 vistas que tenian vencimiento de terminos, de las cuales solo 2 se realizaron en los tiempos establecidos.</t>
  </si>
  <si>
    <t xml:space="preserve">A corte 30 de junio de 2019 el sector de mineria debia expedir 2 CT, los cuales se elaboraron fuera de terminos
</t>
  </si>
  <si>
    <t>A corte 30 de junio de 2019 so se han finalizado 10 actos administrativos correspondientes a seguimiento de vigencia actual</t>
  </si>
  <si>
    <t xml:space="preserve">A corte 30 de junio de 2019 el sector de mineria ha realizado 29 visitas tecnicas de seguimiento </t>
  </si>
  <si>
    <t xml:space="preserve">A corte 30 de junio de 2019 el sector de mineria han finalizado 4 concepto técnico  de seguimiento con visita </t>
  </si>
  <si>
    <t xml:space="preserve">A corte 30 de junio de 2019 el sector de mineria han finalizado  22 conceptos técnicos documentales de seguimiento </t>
  </si>
  <si>
    <t xml:space="preserve">A corte 30 de junio de 2019 se han expedido 106 AA para resolver las solicitudes de evaluación de licencias ambientales </t>
  </si>
  <si>
    <t>A corte 30 de junio 2019 se ha realizado 101 CT para resolver las solicitudes de evaluación de licencias ambientales</t>
  </si>
  <si>
    <t xml:space="preserve">A corte 30 de junio 2019 se han realizado 3 visitas técnicas para el proceso de evaluación de licencias ambientales </t>
  </si>
  <si>
    <t>A corte 30 de junio de 2019 la ANLA debía resolver 26 solicitudes; (17) Nuevas, (9) Modificaciones y resolvió 25 así: (16) Nuevas, (9) modificaciones.</t>
  </si>
  <si>
    <t>A corte 30 de junio de 2019  el sector de agroquimicos debia realizar 4 visitas y  realizo 2 visitas en terminos</t>
  </si>
  <si>
    <t>A corte 30 de junio de 2019  el sector de agroquimicos debia finalizar 17 conceptos tecnicos, de los cuales 22 se finalizaron en los plazos establecidos</t>
  </si>
  <si>
    <t>A corte 30 de junio de 2019 el sector de agroquimicos ha expidio 621 actos administrativos que acogen el seguimiento realizado</t>
  </si>
  <si>
    <t>A corte 30 de junio de 2019 se han realizado 67 visitas técnicas de seguimiento</t>
  </si>
  <si>
    <t>A corte 30 de junio de 2019 se han expedido 43 CT con visita</t>
  </si>
  <si>
    <t xml:space="preserve">A corte 30 de junio de 2019 se han expedido 169 actos administrativos para resolver las solicitudes de evaluación de licencias ambientales </t>
  </si>
  <si>
    <t>A corte 30 de juno de 2019 se han realizado 52 visitas tecnicas  para el proceso de evaluación de licencias ambientales</t>
  </si>
  <si>
    <t>A corte 30 de junio de 2019 se han realizado 150 conceptos técnicos para resolver las solicitudes de evaluación de licencias ambientales</t>
  </si>
  <si>
    <t xml:space="preserve">A corte 30 de junio la ANLA debía resolver 67 solicitudes de tramites de licenciamiento ambiental y resolvio 54 dentro de los terminos </t>
  </si>
  <si>
    <t xml:space="preserve">A corte 30 de junio de 2019 el sector de infraestructura ha realizado 87 visitas tecnicas de seguimiento </t>
  </si>
  <si>
    <t xml:space="preserve">A corte   30 de junio de 2019 de 2019 el sector de infraestructura ha finalizado 16 conceptos técnicos documentales  de seguimiento  </t>
  </si>
  <si>
    <t>A corte 30 de junio de 2019 se han realizado 422 visitas técnicas de seguimiento de licenciamiento ambiental</t>
  </si>
  <si>
    <t>REPORTE AVANCE JUNIO</t>
  </si>
  <si>
    <t>A corte a 30 de Junio de 2019 el grupo de valoración económica ha tenido un total de 207 asignaciones. Se han evaluado desde el componente de valoración económica 117 actividades y se han finalizado con CT numerado un total de 90 actividades.</t>
  </si>
  <si>
    <t>A corte 30 de junio de 2019 se han expedido 1225 actos administrativos que acogen el seguimiento a proyectos licenciados, de los cuales 483 son de vigencias anteriores (rezago) y 742 de vigencia actual.</t>
  </si>
  <si>
    <t>A corte 30 de junio  de 2019 se han finalizado 970  Conceptos técnicos de seguimiento a licencias ambientales (183 con visita y 787 documentales)</t>
  </si>
  <si>
    <t xml:space="preserve">A corte 30 de junio de 2019 el sector de hidrocarburos expidió 53 actos administrativos que acogen conceptos técnicos de seguimiento con visita y/o documentales. </t>
  </si>
  <si>
    <t xml:space="preserve">A corte 30 de junio de 2019 el sector de hidrocarburos  ha expidido 83 CT con visita.     </t>
  </si>
  <si>
    <t>A corte 30 de junio de 2019 el sector de infraestructura ha expedido 23 actos administrativos que acogen el seguimiento realizado</t>
  </si>
  <si>
    <t xml:space="preserve">A corte  30 de junio de 2019 el sector de infraestructura ha finalizado 17 conceptos técnicos  de seguimiento con visita </t>
  </si>
  <si>
    <t xml:space="preserve">A corte 30 de junio de 2019 el sector de energia ha finalizado 36 conceptos técnicos  de seguimiento con visita </t>
  </si>
  <si>
    <t>A corte 30 de junio de 2019 se han expedido 690 CT documentales</t>
  </si>
  <si>
    <t>Monitoreo de usuarios y medios</t>
  </si>
  <si>
    <t>Fortalecer la orientación al usuario y el acceso a la información</t>
  </si>
  <si>
    <t>3. Gestión con Valores para el Resultado</t>
  </si>
  <si>
    <t>Servicio al ciudadano</t>
  </si>
  <si>
    <t>Gestión de PQRS</t>
  </si>
  <si>
    <t>PROCESOS DE APOYO</t>
  </si>
  <si>
    <t>ATENCIÓN AL CIUDADANO</t>
  </si>
  <si>
    <t>N/A</t>
  </si>
  <si>
    <t>SAF</t>
  </si>
  <si>
    <t>Atención al ciudadano</t>
  </si>
  <si>
    <t>Porcentaje de peticiones, quejas, reclamos y sugerencias (PQRS) atendidas de manera oportuna</t>
  </si>
  <si>
    <t>N° de PQRS  respondidos en los términos legales durante el periodo / N° de PQRS radicados en la entidad cumplidos en el periodo.</t>
  </si>
  <si>
    <t>SUBDIRECTOR(A) ADMNISTRATIVA Y FINANCIERA</t>
  </si>
  <si>
    <r>
      <t xml:space="preserve">Recibidos en abril que se atendieron en junio dentro del término: </t>
    </r>
    <r>
      <rPr>
        <b/>
        <sz val="9"/>
        <color theme="1"/>
        <rFont val="Calibri"/>
        <family val="2"/>
        <scheme val="minor"/>
      </rPr>
      <t>4</t>
    </r>
    <r>
      <rPr>
        <sz val="9"/>
        <color theme="1"/>
        <rFont val="Calibri"/>
        <family val="2"/>
        <scheme val="minor"/>
      </rPr>
      <t xml:space="preserve">
Se identifica que del mes de abril el radicado </t>
    </r>
    <r>
      <rPr>
        <b/>
        <sz val="9"/>
        <color theme="1"/>
        <rFont val="Calibri"/>
        <family val="2"/>
        <scheme val="minor"/>
      </rPr>
      <t xml:space="preserve">(2019052887-1-000) </t>
    </r>
    <r>
      <rPr>
        <sz val="9"/>
        <color theme="1"/>
        <rFont val="Calibri"/>
        <family val="2"/>
        <scheme val="minor"/>
      </rPr>
      <t xml:space="preserve">reportado para resolver en junio, fue atendido en el mes de mayo desde el sector como respuesta a información.
Recibidos en abril pendientes para elaborar auto de desistimiento: </t>
    </r>
    <r>
      <rPr>
        <b/>
        <sz val="9"/>
        <color theme="1"/>
        <rFont val="Calibri"/>
        <family val="2"/>
        <scheme val="minor"/>
      </rPr>
      <t>4</t>
    </r>
    <r>
      <rPr>
        <sz val="9"/>
        <color theme="1"/>
        <rFont val="Calibri"/>
        <family val="2"/>
        <scheme val="minor"/>
      </rPr>
      <t xml:space="preserve">
Recibidos en mayo que se atendieron en junio dentro del término: </t>
    </r>
    <r>
      <rPr>
        <b/>
        <sz val="9"/>
        <color theme="1"/>
        <rFont val="Calibri"/>
        <family val="2"/>
        <scheme val="minor"/>
      </rPr>
      <t>144</t>
    </r>
    <r>
      <rPr>
        <sz val="9"/>
        <color theme="1"/>
        <rFont val="Calibri"/>
        <family val="2"/>
        <scheme val="minor"/>
      </rPr>
      <t xml:space="preserve">
Recibidos en mayo que se reportaron para resolver en junio y que fueron reasignados: </t>
    </r>
    <r>
      <rPr>
        <b/>
        <sz val="9"/>
        <color theme="1"/>
        <rFont val="Calibri"/>
        <family val="2"/>
        <scheme val="minor"/>
      </rPr>
      <t>3</t>
    </r>
    <r>
      <rPr>
        <sz val="9"/>
        <color theme="1"/>
        <rFont val="Calibri"/>
        <family val="2"/>
        <scheme val="minor"/>
      </rPr>
      <t xml:space="preserve"> </t>
    </r>
    <r>
      <rPr>
        <b/>
        <sz val="9"/>
        <color theme="1"/>
        <rFont val="Calibri"/>
        <family val="2"/>
        <scheme val="minor"/>
      </rPr>
      <t>(2019073273-1-000, 2019072782-1-000 ,2019069318-1-000).</t>
    </r>
    <r>
      <rPr>
        <sz val="9"/>
        <color theme="1"/>
        <rFont val="Calibri"/>
        <family val="2"/>
        <scheme val="minor"/>
      </rPr>
      <t xml:space="preserve">
Recibidos en mayo que serán atendidos en julio: </t>
    </r>
    <r>
      <rPr>
        <b/>
        <sz val="9"/>
        <color theme="1"/>
        <rFont val="Calibri"/>
        <family val="2"/>
        <scheme val="minor"/>
      </rPr>
      <t>16</t>
    </r>
    <r>
      <rPr>
        <sz val="9"/>
        <color theme="1"/>
        <rFont val="Calibri"/>
        <family val="2"/>
        <scheme val="minor"/>
      </rPr>
      <t xml:space="preserve">
Recibidos en junio que se atendieron en junio dentro del término: </t>
    </r>
    <r>
      <rPr>
        <b/>
        <sz val="9"/>
        <color theme="1"/>
        <rFont val="Calibri"/>
        <family val="2"/>
        <scheme val="minor"/>
      </rPr>
      <t>260</t>
    </r>
    <r>
      <rPr>
        <sz val="9"/>
        <color theme="1"/>
        <rFont val="Calibri"/>
        <family val="2"/>
        <scheme val="minor"/>
      </rPr>
      <t xml:space="preserve">
Recibidos en junio que serán atendidos en julio: </t>
    </r>
    <r>
      <rPr>
        <b/>
        <sz val="9"/>
        <color theme="1"/>
        <rFont val="Calibri"/>
        <family val="2"/>
        <scheme val="minor"/>
      </rPr>
      <t>172</t>
    </r>
  </si>
  <si>
    <t>Cobertura</t>
  </si>
  <si>
    <t>Centro de orientación al usuario diseñado y en implementación</t>
  </si>
  <si>
    <t># de centros de orientación al usuario implementados</t>
  </si>
  <si>
    <t>Porcentaje de cumplimiento del plan de trabajo establecido para el centro de orientación al usuario</t>
  </si>
  <si>
    <t># actividades del plan de trabajo/# total de actividades programadas</t>
  </si>
  <si>
    <t>Pendiente por definir</t>
  </si>
  <si>
    <t>Se definieron 9 actividades en el plan de trabajo, de las cuales ya se ejecutaron 6,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t>
  </si>
  <si>
    <t>Financiamiento y gasto de la operación de Licenciamiento</t>
  </si>
  <si>
    <t>ADMINISTRATIVO</t>
  </si>
  <si>
    <t>Optimizar la financiación de la entidad, los incentivos para el recurso humano, la infraestructura y definir una estrategia para entes de control</t>
  </si>
  <si>
    <t>2. Direccionamiento Estratégico y Planeación</t>
  </si>
  <si>
    <t>Gestión Presupuestal y Eficiencia del Gasto Público</t>
  </si>
  <si>
    <t>Ejercicio Contractual</t>
  </si>
  <si>
    <t>GESTIÓN ADMINISTRATIVA, FINANCIERA Y DEL TALENTO HUMANO</t>
  </si>
  <si>
    <t>GESTIÓN DE CONTRATACIÓN</t>
  </si>
  <si>
    <t>Contratos</t>
  </si>
  <si>
    <t>Porcentaje de contratos por modalidad contratación directa de prestación de servicios y/o apoyo a la gestión atendidos dentro de los tiempos establecidos en el procedimiento</t>
  </si>
  <si>
    <t>N° total de trámites de contratación directa de prestación de servicios y/o apoyo a la gestión atendidos dentro de los tiempos establecidos en el procedimiento /N° total de trámites de contratación directa de prestación de servicios y/o apoyo a la gestión recibidos en el periodo</t>
  </si>
  <si>
    <t>20 de los 21 contratos recibidos en el mes de junio fueron atendidos dentro de los tiempos establecidos en el procedimiento</t>
  </si>
  <si>
    <t>Porcentaje de devoluciones realizadas en procesos de contratación</t>
  </si>
  <si>
    <t>N° total de devoluciones en el mes/N° total de procesos radicados en el mes</t>
  </si>
  <si>
    <t>13/21</t>
  </si>
  <si>
    <t xml:space="preserve">13 de los 21 contratos recibidos en el mes de junio, tuvieron devolución. </t>
  </si>
  <si>
    <t>GESTIÓN FINANCIERA</t>
  </si>
  <si>
    <t>Finanzas y presupuesto</t>
  </si>
  <si>
    <t>Porcentaje de recaudo efectivo</t>
  </si>
  <si>
    <t>Valor Recaudo efectivo / (Meta recaudo por servicios de evaluación, seguimiento, multas, intereses y fotocopias)</t>
  </si>
  <si>
    <t>Porcentaje Recaudo efectivo servicio de evaluación</t>
  </si>
  <si>
    <t>Valor efectivo recaudado servicio de evaluación / (Valor proyectado recaudo por servicio de evaluación)</t>
  </si>
  <si>
    <t>La meta total de recaudo para la vigencia 2019 es de $ 85.633.531.370.
Sobre la meta total tenemos un porcentaje de avance optimo, sin embargo es importante revisar la meta por cada actividad por cuanto las actividades de Evaluación e Intereses estan por debajo de lo esperado.
La meta esperada en Multas fue superada en los primeros 4 meses del año, se planteará hacer un ajuste a la meta propuesta.</t>
  </si>
  <si>
    <t>En esta actividad evaluación, se espera recaudar al cierre del año $23.823.474.729</t>
  </si>
  <si>
    <t>Porcentaje Recaudo efectivo servicio de seguimiento</t>
  </si>
  <si>
    <t>Valor efectivo recaudado servicio de seguimiento / (Valor proyectado recaudo por servicio de seguimiento)</t>
  </si>
  <si>
    <t>En esta actividad seguimiento, se espera recaudar al cierre del año $54.220.148.806</t>
  </si>
  <si>
    <t>Porcentaje Recaudo efectivo multas</t>
  </si>
  <si>
    <t>Valor efectivo recaudado multas / (Valor proyectado recaudo multas)</t>
  </si>
  <si>
    <t>En esta actividad multas, se espera recaudar al cierre del año $6.195.243.539</t>
  </si>
  <si>
    <t>Porcentaje Recaudo efectivo intereses</t>
  </si>
  <si>
    <t>Valor efectivo recaudado intereses / (Valor proyectado recaudo intereses)</t>
  </si>
  <si>
    <t>En esta actividad intereses, se espera recaudar al cierre del año $1.353.296.747</t>
  </si>
  <si>
    <t>Porcentaje Recaudo efectivo servicio de fotocopias</t>
  </si>
  <si>
    <t>Valor efectivo recaudado servicio de fotocopias / (Valor proyectado recaudo por servicio de fotocopias)</t>
  </si>
  <si>
    <t>En esta actividad fotocopias, se espera recaudar al cierre del año $41.367.548</t>
  </si>
  <si>
    <t>Ejecución Presupuestal</t>
  </si>
  <si>
    <t>Avance a  la Ejecución presupuestal en obligaciones</t>
  </si>
  <si>
    <t>Valor obligado / valor apropiación vigente</t>
  </si>
  <si>
    <t>Avance mensual de la ejecución presupuestal medida en obligaciones de inversión de la entidad</t>
  </si>
  <si>
    <t>Valor obligado en inversión / valor apropiación vigente</t>
  </si>
  <si>
    <t>El presupuesto vigencia 2019 para el mes de junio registró obligaciones acumuladas del 28.6%; Incluyendo apropiacion vigente de presupuesto de regalias asignada a la ANLA mediante Resolucion 659-2019</t>
  </si>
  <si>
    <t>El presupuesto inversión vigencia 2019 para el mes de junio registró obligaciones acumuladas del 30.8%.</t>
  </si>
  <si>
    <t>Avance mensual de la ejecución presupuestal medida en obligaciones de funcionamiento de la entidad</t>
  </si>
  <si>
    <t>Valor obligado en funcionamiento / valor apropiación vigente</t>
  </si>
  <si>
    <t>El presupuesto funcionamiento vigencia 2019 para el mes de junio registró obligaciones acumuladas del 23.3%.Incluyendo apropiacion vigente de presupuesto de regalias asignada a la ANLA mediante Resolucion 659-2019</t>
  </si>
  <si>
    <t>Avance  a la Ejecución presupuestal en compromisos</t>
  </si>
  <si>
    <t>Valor comprometido/ valor apropiación vigente</t>
  </si>
  <si>
    <t>Avance mensual de la ejecución presupuestal medida en compromisos de funcionamiento de la entidad</t>
  </si>
  <si>
    <t>Valor comprometido en funcionamiento / valor apropiación vigente</t>
  </si>
  <si>
    <t>El prespuesto vigencia 2019 para el mes de junio registró compromisos acumulados del 54.5%. Incluyendo apropiacion vigente de presupuesto de regalias asignada a la ANLA mediante Resolucion 659-2019</t>
  </si>
  <si>
    <t>El presupuesto funcionamiento vigencia 2019 para el mes de junio registró compromisos acumulados del 48.8%.Incluyendo apropiacion vigente de presupuesto de regalias asignada a la ANLA mediante Resolucion 659-2019</t>
  </si>
  <si>
    <t>Avance mensual de la ejecución presupuestal medida en compromisos de inversión de la entidad</t>
  </si>
  <si>
    <t>Valor comprometido en inversión / valor apropiación vigente</t>
  </si>
  <si>
    <t>El prespuesto inversión vigencia 2019 para el mes de junio registró compromisos acumulados del 56.9%.</t>
  </si>
  <si>
    <t xml:space="preserve">Oportunidad en los pagos realizados </t>
  </si>
  <si>
    <t>Pagos realizados oportunamente en el mes /Total de pagos realizados en el mes</t>
  </si>
  <si>
    <t>Días Promedio utilizados en la realización de los pagos</t>
  </si>
  <si>
    <t>Numero de pagos realizados ≤ a 3 días/Total de pagos realizados en el mes</t>
  </si>
  <si>
    <r>
      <t>Las 1156</t>
    </r>
    <r>
      <rPr>
        <sz val="9"/>
        <color rgb="FFFF0000"/>
        <rFont val="Calibri"/>
        <family val="2"/>
        <scheme val="minor"/>
      </rPr>
      <t xml:space="preserve"> </t>
    </r>
    <r>
      <rPr>
        <sz val="9"/>
        <color theme="1"/>
        <rFont val="Calibri"/>
        <family val="2"/>
        <scheme val="minor"/>
      </rPr>
      <t>cuentas tramitadas en el mes de junio fueron pagadas  oportunamente</t>
    </r>
  </si>
  <si>
    <t>De las 1156 cuentas tramitadas en el mes de junio, 1120 fueron pagadas en un tiempo menor o igual a 3 días.</t>
  </si>
  <si>
    <t>Información pública y mejora en la atención al usuario</t>
  </si>
  <si>
    <t>5. Información y Comunicación</t>
  </si>
  <si>
    <t xml:space="preserve">Gestión Documental </t>
  </si>
  <si>
    <t>Administración de archivos</t>
  </si>
  <si>
    <t>GESTIÓN DOCUMENTAL</t>
  </si>
  <si>
    <t>Gestión documental</t>
  </si>
  <si>
    <t>Plan Institucional  de Archivos PINAR diseñado y en implementación</t>
  </si>
  <si>
    <t>Número de actividades desarrolladas/Número de actividades programadas</t>
  </si>
  <si>
    <t>Porcentaje de transferencias documentales formalizadas</t>
  </si>
  <si>
    <t>Transferencias documentales formalizadas/Transferencias Documentales por Formalizar</t>
  </si>
  <si>
    <t>Para el mes de mayo se logro avanzar en un 10% de las actividades propuestas, lo cual representa el promedio de los 3 indicadores de gestión</t>
  </si>
  <si>
    <t>.Para el mes de JUNIO  se programo transferencia   de la serie documental Procesos de Cobro Coactivo de la Oficina Asesora Juridica</t>
  </si>
  <si>
    <t>Documental</t>
  </si>
  <si>
    <t xml:space="preserve">Tablas de Retención Documental implementadas </t>
  </si>
  <si>
    <t xml:space="preserve"># de tablas de retención documental implementadas </t>
  </si>
  <si>
    <t>Para el mes de JUNIO se implementó la  la Tabla de Retención Documental de la Subdirección Administrativa y Financiera. 
Así mismo se reporta el cumplimiento en la implementación de la Tabla de Retención Documental del Grupo de Finanzas y Presupuesto que no fue posible culminar en el mes de mayo.</t>
  </si>
  <si>
    <t>Tecnológico</t>
  </si>
  <si>
    <t>Número de metros lineales digitalizados</t>
  </si>
  <si>
    <t># de metros lineales de archivo organizados y digitalizados</t>
  </si>
  <si>
    <t>En el mes de junio se radicó el memorando y los documentos soportes  ante el grupo de contratos para dar inicio al proceso contractual, sin embargo a corte de junio se tiene que por efectos de una adición de recursos lo que requiere una adición al CDP inicial, no ha sido posible radicar alcance al memorando del 6/06/2019 ante contratos en atención que hasta finales de junio no había sido solciitado el CDP por efectos  de la resolucón de traslado presupuestal</t>
  </si>
  <si>
    <t>Infraestructura y sistemas de información</t>
  </si>
  <si>
    <t>Política de Fortalecimiento organizacional y simplificación de procesos</t>
  </si>
  <si>
    <t>Diseñar o rediseñar lo necesario</t>
  </si>
  <si>
    <t>GESTIÓN ADMINISTRATIVA</t>
  </si>
  <si>
    <t>Servicios administrativos</t>
  </si>
  <si>
    <t>Grado de satisfacción del personal de la ANLA frente al cambio de sede</t>
  </si>
  <si>
    <t>No. Personas satisfechas/No. Total de personas encuestadas</t>
  </si>
  <si>
    <t>Porcentaje de cumplimiento del cronograma para el traslado</t>
  </si>
  <si>
    <t>Actividades del cronograma de trabajo realizadas / Actividades del cronograma de trabajo planeadas</t>
  </si>
  <si>
    <t>Se realizó solicitud de modificacion en Ley de Presupuesto por ANLA ante MHCP, con el objeto de ampliar circunstancias para realizar traslado de sedes de entidades</t>
  </si>
  <si>
    <t xml:space="preserve">Porcentaje de cumplimiento en oportunidad de respuesta a solicitudes </t>
  </si>
  <si>
    <t xml:space="preserve">Total de requerimientos atendidos oportunamente en el periodo/Total de requerimientos recibidos en el periodo </t>
  </si>
  <si>
    <t>Debido a la coyuntura presentada por cambio de almacenista a partir del 7 de junio, y a las actividades realizadas para posteriormente desarrollar el acta de entrega del almacén al nuevo funcionario encargado, se generó una demora en la respuesta oportuna a los casos registrados.</t>
  </si>
  <si>
    <t>Gestión humana</t>
  </si>
  <si>
    <t>1. Talento Humano</t>
  </si>
  <si>
    <t>Gestión Estratégica del Talento Humano</t>
  </si>
  <si>
    <t>Implementar las acciones para la Gestión Estratégica del Talento Humano (GETH)</t>
  </si>
  <si>
    <t>GESTIÓN DE TALENTO HUMANO</t>
  </si>
  <si>
    <t>Talento humano</t>
  </si>
  <si>
    <t>Grado de Satisfacción en el clima, cultura y ambiente laboral de la ANLA.</t>
  </si>
  <si>
    <t>No. Total de personal satisfecho con la estrategia de clima, cultura y ambiente laboral/No. Total de personal encuestado</t>
  </si>
  <si>
    <t>Estrategia para la mejora del clima, cultura y ambiente laboral formulada e implementada</t>
  </si>
  <si>
    <t>Porcentaje de cumplimiento del plan de trabajo estrategia para la mejora del clima, cultura y ambiente laboral</t>
  </si>
  <si>
    <r>
      <t xml:space="preserve">Se realizó la encuesta de medición de clima laboral entre el 13 y 20 de mayo, el analisis de los resultados fue entregado en </t>
    </r>
    <r>
      <rPr>
        <b/>
        <sz val="9"/>
        <color theme="1"/>
        <rFont val="Calibri"/>
        <family val="2"/>
        <scheme val="minor"/>
      </rPr>
      <t>JUNIO</t>
    </r>
    <r>
      <rPr>
        <sz val="9"/>
        <color theme="1"/>
        <rFont val="Calibri"/>
        <family val="2"/>
        <scheme val="minor"/>
      </rPr>
      <t xml:space="preserve">  de 2019, se midieron tres ejes (Eje Estratégico, Eje Procesos y Eje Capital Social), la encuesta se envió a traves de correo electronico a toda los colaboradores de la Entidad, la cual fue realizada por 401 personas.
De este analisis se concluyó que el 87,03 % en promedio de los colaboradores  (349 personas)  definieron como bueno el clima organizacional, dichos resultados de la batería se tomarán como herramienta para la construcción del plan estrategico de Talento Humano 2020.</t>
    </r>
  </si>
  <si>
    <r>
      <t xml:space="preserve">En el mes de Junio se realizaron 7 actividades de las 7 actividades programadas y se realizaron 2 actividades adicionales. En total se lleva en avance 26 actividades de las 45 actividades programadas para la vigencia.
-Dia del padre
-Dia del servidor publico 
-Bancos
-Resolución de otorgamiento de incentivos
-Coordinar la entrega de los diferentes incentivos no pecuniarios (Distinción pública en Intranet, ronda semanal o donde se disponga por parte de la Dirección General y el área de comunicaciones por un lapso de una semana) Mención de Honor, Reconocimiento público a la labor meritoria
-Realizar ceremonia de entrega de incentivos 2019
</t>
    </r>
    <r>
      <rPr>
        <b/>
        <sz val="9"/>
        <color theme="1"/>
        <rFont val="Calibri"/>
        <family val="2"/>
        <scheme val="minor"/>
      </rPr>
      <t>*Adicionales</t>
    </r>
    <r>
      <rPr>
        <sz val="9"/>
        <color theme="1"/>
        <rFont val="Calibri"/>
        <family val="2"/>
        <scheme val="minor"/>
      </rPr>
      <t xml:space="preserve">
-Colpensiones
-Caja de Compensación Familiar Cafam</t>
    </r>
  </si>
  <si>
    <t>Programa de gestión del conocimiento (formación de formadores) formulado e implementado</t>
  </si>
  <si>
    <t>Actividades ejecutadas del plan de trabajo para formación de formadores/ total de actividades propuestas</t>
  </si>
  <si>
    <t>para el mes de JUNIO según cronograma se trabajó en las actividades denomindas:
-Definición del Grupo Piloto de Formadores Internos
-Campaña de sensibilización para convertirse en formador interno.</t>
  </si>
  <si>
    <t>Programa de medicina preventiva y del trabajo  implementado</t>
  </si>
  <si>
    <t>Actividades ejecutadas del plan de trabajo para medicina preventiva y del trabajo/ total de actividades propuestas</t>
  </si>
  <si>
    <t>En JUNIO se realizaron 6 actividades de las 59 programadas (para toda la vigencia en el cronograma) a continuaciòn se detallan dichas actividades:
- Análisis estadístico de Ausentismo por Accidente de Trabajo y Enfermedad Laboral - ATEL Y Enfermedad Común – EC
- Revisión y mantenimiento del Programa de Prevención de Desordenes Musculo Esquelético – DME
- Revisión y seguimiento Programa de Prevención del Riesgo Cardiovascular-
- Revisión y seguimiento al Programa de Prevención de Riesgo Visual
- Revisión y mantenimiento del Programa de Vigilancia Epidemiológica - PVE de Riesgo Psicosocial
- Seguimiento programa Medicina Preventiva y del Trabajo- hábitos y estilos de vida saludable</t>
  </si>
  <si>
    <t xml:space="preserve">Documento de modificación de planta de personal estructurado </t>
  </si>
  <si>
    <t>En JUNIO se realizó 1 actividad de las 6 programadas (para toda la vigencia en el cronograma) a continuaciòn se detalla dicha actividad con la cual se entrega el producto final
-Propuesta de documento de modificación de planta.</t>
  </si>
  <si>
    <t>Seguridad Digital</t>
  </si>
  <si>
    <t>Criterios diferenciales para la Política de Seguridad Digital</t>
  </si>
  <si>
    <t>GESTIÓN DE TECNOLOGÍAS, COMUNICACIONES Y SEGURIDAD DE LA INFORMACIÓN</t>
  </si>
  <si>
    <t>GESTIÓN DE TECNOLOGÍAS Y SEGURIDAD DE LA INFORMACIÓN</t>
  </si>
  <si>
    <t>TICS</t>
  </si>
  <si>
    <t>Efectividad de los sistemas de seguridad informática</t>
  </si>
  <si>
    <t># de ataques controlados/# total de ataques</t>
  </si>
  <si>
    <t xml:space="preserve">Procesos del modelo de gestión de seguridad implementado     </t>
  </si>
  <si>
    <t># Procesos del modelo de gestión de seguridad gestionados</t>
  </si>
  <si>
    <t>JUNIO. En total 56.259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</si>
  <si>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 Junio se realizaron las actividades:
1--Actualización de Políticas de SI
2-Actualización procedimientos 
3-Charlas de Seguridad 
Se está avanzando en las siguientes actividades:
4-Actualización PC Secure 
5-Actualización de Firewall de Aplicación 
6- Autodiagnóstico MSPI  
7-Metodología de identificación y clasificación de AI 
8-Actualización de Firewall de Red 
9-Actualización de Acuerdos de Nivel de Servicios 
10-Campaña de Seguridad 
11- Actualizar Manual de Insfraestructura 
12-Actualizar Manual de Red 
13-Actualización de catálogo de servicios 
14-Identificación de Vulnerabilidades 
15-Simulacro de continuidad Portal web</t>
  </si>
  <si>
    <t>Gobierno Digital</t>
  </si>
  <si>
    <t>Criterios diferenciales para la política de Gobierno Digital</t>
  </si>
  <si>
    <t>Sistema de interoperabilidad implementado</t>
  </si>
  <si>
    <t>Sistemas de información de la entidad interoperando según los requerimientos institucionales.</t>
  </si>
  <si>
    <t>Herramientas De Software Adquiridas</t>
  </si>
  <si>
    <t># de herramientas de software adquiridas</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</si>
  <si>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junio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</si>
  <si>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Junio se firmaron 2 contratos asociados a la adquisición software:  
* Chat en línea ZENDESK
* PCSECURE
* Productos y servicios Microsoft 
* ERDAS
Los demás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</si>
  <si>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Equipos De Hardware Adquiridos</t>
  </si>
  <si>
    <t># de unidades de hardware adquiridos</t>
  </si>
  <si>
    <t>Durante el mes de Junio no se firmaron contratos asociados a la adquisición de hardware. Actualmente los procesos contractuales de TIC se encuentran en etapas precontractuales como: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</si>
  <si>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4. Seguimiento y Evaluación del Desempeño Institucional</t>
  </si>
  <si>
    <t>Usuarios del sistema</t>
  </si>
  <si>
    <t>Número de usuarios del sistema</t>
  </si>
  <si>
    <t>Actividades De Soporte Y Gestión De Procesos Realizadas</t>
  </si>
  <si>
    <t># de módulos de los sistemas de información institucionales actualizados.</t>
  </si>
  <si>
    <t xml:space="preserve">
Actualmente, este indicador es acumulado y considera:
- 20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t>
  </si>
  <si>
    <t>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t>
  </si>
  <si>
    <t>Fortalecimiento organizacional y simplificación de procesos</t>
  </si>
  <si>
    <t>Diagnóstico y análisis de los sistemas de información de la ANLA</t>
  </si>
  <si>
    <t>Documento de diagnóstico y análisis de la mejora en los sistemas de información de la ANLA</t>
  </si>
  <si>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Al corte del reporte del mes de junio, nos econtramos atentos al envío de la oferta económica por parte de Agencia Nacional Digital.</t>
  </si>
  <si>
    <t>Casos de soporte técnico asociados a SILA reducidos</t>
  </si>
  <si>
    <t>Numero de casos reportados de mesa de ayuda asociados a sistema SILA por mes vigencia actual / Numero de casos reportados de mesa de ayuda asociados a sistema SILA por mes vigencia anterior</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</si>
  <si>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JUNIO
AVANCE MENSUAL. La participación porcentual de casos de soporte de SILA desde el 1 de junio al 30 de junio de 2018 fue de 44% y del 1 de junio al 30 de junio de 2019 la participación fue de 23%. Aplicando la fórmula del indicador mensual, encontramos que la cantidad de casos de soporte entre junio de 2018 y 2019 presenta un decremento de 21%.
INDICADOR ACUMULADO.  La participación porcentual de casos de soporte de SILA desde el 1 de enero al 30 de junio de 2018 fue de 26% y del 1 de enero al 30 de junio de 2019 fue de 20%. Aplicando la fórmula del indicador acumulado encontramos que la cantidad de casos de soporte entre los primeros cinco meses del año 2018 y 2019 presenta un decremento de 6%.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</si>
  <si>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Actividades: Orientación al Ciudadano y Administrativo</t>
  </si>
  <si>
    <t>PROCESOS DISCIPLINARIOS</t>
  </si>
  <si>
    <t>Control disciplinario</t>
  </si>
  <si>
    <t xml:space="preserve">Actuaciones gestionadas en términos legales </t>
  </si>
  <si>
    <t>Numero de actuaciones gestionadas en términos legales /numero de actuaciones existentes.</t>
  </si>
  <si>
    <t>Se realizan actividades con corte 30 de junio de 2019: 
Procesos: 
196-16
338-18
231-16
177-16
263-17
298-18
027-19
215-16
026-19
008-19
333-18
199-16</t>
  </si>
  <si>
    <t>Colaboradores capacitados como acción preventiva</t>
  </si>
  <si>
    <t>Numero de colaboradores capacitados/ Numero de colaboradores de la entidad</t>
  </si>
  <si>
    <t>Se realiza capacitación a la secretaria de Director el día 21 de junio de 2019, no se a entregado la lista de asistencia por parte de talento humano.</t>
  </si>
  <si>
    <t>REPORTE AVANCE MENSUAL</t>
  </si>
  <si>
    <t>JUNIO</t>
  </si>
  <si>
    <t>Sancionatorios</t>
  </si>
  <si>
    <t>PROCESOS MISIONALES</t>
  </si>
  <si>
    <t>Gestión Jurídica</t>
  </si>
  <si>
    <t>Actuaciones Sancionatorias</t>
  </si>
  <si>
    <t>Oficina Asesora Jurídica</t>
  </si>
  <si>
    <t xml:space="preserve">Unidad de actos administrativos expedidos en procesos sancionatorios ambientales competencia de ANLA </t>
  </si>
  <si>
    <t xml:space="preserve"># Actos Administrativos sancionatorios firmados </t>
  </si>
  <si>
    <t>Concepto técnico sancionatorio acogidos</t>
  </si>
  <si>
    <t># de actos administrativos firmados en procesos sancionatorios ambientales de competencia de la ANLA acogiendo conceptos técnicos de la etapa correspondiente.</t>
  </si>
  <si>
    <t>JEFE DE LA OFICINA JURÍDICA</t>
  </si>
  <si>
    <t>Se expidieron 70 actos adminstrativos de los cuales se indican: 30 autos de saneamiento documental del proceso sancionatorio, 3 Auto de Apertura de Inestisgación, 8 Autos de Formulación de Cargos, 10 autos que decretan, rechazan o niegan pruebas; 2 Autos resuelve recurso de reposición, 1 Auto de Diligencias dentro de una investigación Sancioantoria, 1 Auto traslado por competencia, 2 Auto revocatoría de Auto, 4 Resolución Impone Medida, 1 Resolucón levanta medida, 2 Resoluciones Cesa Investigación, 3 Resoluciones de Sanción, 3 Auto Aclara Auto
E1_SANCIONATORIO_Reporte PAI Firmado Consolidado junio</t>
  </si>
  <si>
    <t>Se expidieron 13 actos administrativos sancionatorios iniciados entre 2016-2019 que acogen concepto técnico, así: 3 autos de apertura, 4 autos de formulación de cargos, 4 resoluciones que imponen medida preventiva,  1 resolución de cesación del procedimiento, 1 resolución que levanta parcialmente medida preventiva.</t>
  </si>
  <si>
    <t>Descongestión de las actuaciones sancionatorias identificadas entre los años 2009 y 2015.</t>
  </si>
  <si>
    <t># de actos administrativos de descongestión  firmados en procesos sancionatorios ambientales de competencia de la ANLA</t>
  </si>
  <si>
    <t>Se expidieron 22 actos administrativos sancionatorios de descongestión (procesos iniciados entre 2009 - 2015), así: 4 autos de formulación de cargos, 8 autos que decretas pruebas, 2 auto que resuelven recurso de reposición, 2 auto que revoca auto, 1 resolución de cesación del procedimiento, 2 auto que aclara auto, 3 resolución que impone sanción.</t>
  </si>
  <si>
    <t>Impulso procesal en los procesos Sancionatorios Ambientales</t>
  </si>
  <si>
    <t># de actos administrativos firmados en procesos sancionatorios ambientales de competencia de la ANLA</t>
  </si>
  <si>
    <t>Se expidieron 35 actos administrativos sancionatorios, así: 30 autos de saneamiento documental del proceso sancionatorio, 1 auto que aclara auto, 1 auto que ordena diligencia dentro de una investigación, 1 auto de traslado por competencia, 2 auto que decreta, rechaza o niega pruebas.</t>
  </si>
  <si>
    <t>Licencia Ambiental</t>
  </si>
  <si>
    <t>PLANEACIÓN</t>
  </si>
  <si>
    <t>Mejorar la interacción con los actores internos y externos del proceso de licenciamiento ambiental</t>
  </si>
  <si>
    <t>Procesos Coactivos</t>
  </si>
  <si>
    <t>Cartera  coactiva recuperada hasta la vigencia 2019</t>
  </si>
  <si>
    <t xml:space="preserve">Total recaudo en banco de cartera coactiva </t>
  </si>
  <si>
    <t>Total recaudo en banco de cartera coactiva en cada mes</t>
  </si>
  <si>
    <t xml:space="preserve">Se estan recibiendo la respuesta de los oficios enviados de Investigación de Bienes de  las diferentes oficinas consultadas, las cuales se estan ingresando al Cuadro de Seguimiento de Cobro Coactivo anotando la respectiva lectura legal.
Se adelantaron 31 Autos por terminación de procesos finalizados en periodos anteriores y que estan en proceso de Notificación, así mismo, se elaboro un Auto de Suspensión.
Durante el presente mes por pago total de la obligación, se terminaron  31 procesos.
Se reporta un recaudo por abono de capital y abono a interes por cobro coactivo correspondiente a 16 procesos.
E1 COACTIVO_BASE DE DATOS
E2 COACTIVO_BASE FINANCIERA
 </t>
  </si>
  <si>
    <t>Procesos Judiciales</t>
  </si>
  <si>
    <t xml:space="preserve">Tasa de éxito procesal </t>
  </si>
  <si>
    <t xml:space="preserve">Número de procesos en contra de la entidad terminados (ejecutoriado) con fallo favorable / Total numero de procesos en contra de la entidad terminados </t>
  </si>
  <si>
    <t>Para el mes de Junio se dicto sentencia de primera instancia favorable para la entidad. 
E1_JUDICIALES_Proceso de Accion de cumplimiento 2019-00187</t>
  </si>
  <si>
    <t>Demandas producto de la causa general identificada para la formulación de la Politica de Daño Antijuridico</t>
  </si>
  <si>
    <t>Número de demandas producto de la causa general  identificada para la formulación de la Politica de Daño Antijuridico / Numero de demandas 2017 producto de la misma causa</t>
  </si>
  <si>
    <t>Para el mes de Junio del 2019, no se interponen demandas relacionadas con el tema de daño antijuridico (1% y Quimbo), se mantienen las mismas 6 que se reportaron a 31 de mayo de 2019.</t>
  </si>
  <si>
    <t>Requerimientos entidades de control</t>
  </si>
  <si>
    <t xml:space="preserve">Seguimiento y evaluación del desempeño institucional </t>
  </si>
  <si>
    <t>PROCESO DE EVALUACIÓN</t>
  </si>
  <si>
    <t>Control a la Gestión</t>
  </si>
  <si>
    <t>N.A</t>
  </si>
  <si>
    <t xml:space="preserve">Control Interno </t>
  </si>
  <si>
    <t>Módulos de Auditoría y Plan de Mejoramiento de SIGPRO en implementación</t>
  </si>
  <si>
    <t>Actividades del plan de trabajo ejecutadas / Actividades del plan de trabajo programadas</t>
  </si>
  <si>
    <t xml:space="preserve">Documento con requerimientos técnicos necesarios para implementar en SIGPRO los módulos de Auditoría y Plan de Mejoramiento </t>
  </si>
  <si>
    <t># De documentos aprobados</t>
  </si>
  <si>
    <t>JEFE OFICINA CONTROL INTERNO</t>
  </si>
  <si>
    <t>Durante el mes de Junio no se reportó avance debido a las dificultades que se han presentado en las pruebas de SIGPRO. Se envío memorando a SAF el 21 de junio de 2019 radicado 2019085908-3-000, donde se exponen las dificultades presentadas. Dicho memorando fue copiado a la Oficina Asesora de Planeación.</t>
  </si>
  <si>
    <t>La actividad relacionada con la elaboración del documento da inicio cuando se culmine la validación de los casos de uso del SIGPRO.</t>
  </si>
  <si>
    <t>7. Séptima Dimensión Control Interno</t>
  </si>
  <si>
    <t>Control Interno</t>
  </si>
  <si>
    <t>Implementar las actividades de monitoreo y supervisión continua en la entidad</t>
  </si>
  <si>
    <t>Mecanismos de promoción cultura del autocontrol implementados</t>
  </si>
  <si>
    <t># de actividades realizadas</t>
  </si>
  <si>
    <t>Efectividad de las acciones del plan de mejoramiento interno</t>
  </si>
  <si>
    <t>No. Total de acciones con concepto positivo /No. Total de acciones evaluadas del plan de mejoramiento interno</t>
  </si>
  <si>
    <t>Se han fortalecido los mecanismos de autocontrol relacionados con la efectividad de las acciones y la atención oportuna de los ECO. Se reporta un avance cuantitativo del 0,5 el cual corresponde a la proporción del avance de las dos metas de gestión definidas.</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</si>
  <si>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t>
    </r>
  </si>
  <si>
    <t>Aspectos mínimos para la implementación</t>
  </si>
  <si>
    <t>Jornada de sensibilización con los profesionales que atienden ECO</t>
  </si>
  <si>
    <t># de jornadas de sensibilización realizadas</t>
  </si>
  <si>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t>
    </r>
  </si>
  <si>
    <t>Avance indicador de producto junio</t>
  </si>
  <si>
    <t>Avance indicador de gestión junio</t>
  </si>
  <si>
    <t>Participación Ciudadana en la Gestión Pública</t>
  </si>
  <si>
    <t>Ejecutar las estrategias de Participación y Rendición de Cuentas</t>
  </si>
  <si>
    <t>PROCESOS ESTRATÉGICOS</t>
  </si>
  <si>
    <t>Gestión de Tecnologías, Comunicacciones y Seguridad de la Información</t>
  </si>
  <si>
    <t>Comunicaciones Estratégicas</t>
  </si>
  <si>
    <t>Comunicaciones</t>
  </si>
  <si>
    <t>Productos comunicacionales elaborados</t>
  </si>
  <si>
    <t># De publicaciónes de contenido registrados en medios internos y externos de la ANLA</t>
  </si>
  <si>
    <t>Canales de comunicación externo en servicio</t>
  </si>
  <si>
    <t xml:space="preserve"># De contenidos publicados realizadas en canales de comunicación externos </t>
  </si>
  <si>
    <t>LÍDER DE COMUNICACIONES</t>
  </si>
  <si>
    <t>Se presentó una variación en la dinámica del proceso debido al trabajo de consolidación de la Política de Comunicacionesy la gestión del grupo. Se prevé que este fortalecimiento permita reestablecer rápidamente la dinámica e incida  de manera positiva en la gestión de los diversos productos de comunicaciones y el logro de los objetivos estratégicos establecidos.</t>
  </si>
  <si>
    <t>Durante este mes la entidad llevó a cabo el desarrollo de estrategias de gran envergadura que requieron de acciones de comunicación más focalizadas por los temas manejados, como el caso del Lanzamiento de  la Estrategia Nacional para Dinamizar las Compensaciones  Ambientales y la Inversión Forzosa de no menos del 1%.</t>
  </si>
  <si>
    <t>Espacio principal de rendición de cuentas realizada</t>
  </si>
  <si>
    <t># De rendiciones de cuentas realizadas</t>
  </si>
  <si>
    <t>La actividad no está programada para este mes.</t>
  </si>
  <si>
    <t>Canales de comunicación en servicio</t>
  </si>
  <si>
    <t># canales gestionados en servicio</t>
  </si>
  <si>
    <t>Para este período se desarrollo contenido para 7 de los canales en servicio principalmente en el correo el electrónico masivo, debido al alto volumen de información  dirigida a los colaboradores y generada por la entidad</t>
  </si>
  <si>
    <t>Posicionamiento de la ANLA a nivel externo</t>
  </si>
  <si>
    <t>Noticias con valoración positiva de la ANLA / Total de noticias en las que ANLA aparece</t>
  </si>
  <si>
    <t xml:space="preserve">Espacios de consulta con grupos de interés en el marco de rendición de cuentas de la entidad </t>
  </si>
  <si>
    <t>#De espaciós de consulta con grupos de interés realizados</t>
  </si>
  <si>
    <t>Este mes la dinámica de la ANLA  estuvo centrada en temas que son sensibles para el país, y que además,  incluyeron aspectos  como la cooperación internacional, el lanzamiento de estrategias de la entidad y resultados del seguimiento a proyectos, dicha  gestión llamó la atención de los medios de comunicación y fue percibida por estos como positiva y una muestra de conocimiento técnico, diligencia y atención a los proyectos que son de competencia de la entidad y al tiempo,  son de interés nacional.</t>
  </si>
  <si>
    <t>En este mes no se programaron espacios de consulta con grupos de interés.</t>
  </si>
  <si>
    <t>Notas periodisticas gestionadas y elaboradas por la ANLA</t>
  </si>
  <si>
    <t># De notas e información gestionada en medios de comunicación</t>
  </si>
  <si>
    <t>Este mes la dinámica de la ANLA se dio en torno a temas   como la cooperación internacional, el lanzamiento de estrategias de la entidad y resultados del seguimiento a proyectos como la vía al llano, este último de gran interés de los medios debido las contingencias presentadas por los derrumbes que afectaron esta vía y a sus repercusiones a nivel nacional.</t>
  </si>
  <si>
    <t>Efectividad de la comunicación interna</t>
  </si>
  <si>
    <t xml:space="preserve">Total de personas encuestadas que declaran satisfacción con la gestión de comunicación interna / Total de encuestados </t>
  </si>
  <si>
    <t>Encuestas de satisfacción*</t>
  </si>
  <si>
    <t># De encuestas realizadas</t>
  </si>
  <si>
    <t xml:space="preserve"> </t>
  </si>
  <si>
    <t>REPORTE AVANCE MENSUAL JUNIO</t>
  </si>
  <si>
    <t>Sectores comprometidos con la sostenibilidad y la mitigación del cambio climático</t>
  </si>
  <si>
    <t>GESTIÓN DE PERMISOS Y TRÁMITES AMBIENTALES</t>
  </si>
  <si>
    <t>SIPTA</t>
  </si>
  <si>
    <t>Permisos</t>
  </si>
  <si>
    <t>Actos administrativos expedidos para resolver las solicitudes de evaluación de los permisos y trámites ambientales</t>
  </si>
  <si>
    <t># actos administrativos que resuelven solicitudes de permisos ambientales</t>
  </si>
  <si>
    <t>Conceptos técnicos emitidos para resolver las solicitudes de evaluación a permisos y trámites ambientales</t>
  </si>
  <si>
    <t># conceptos técnicos emitidos para resolver las solicitudes de evaluación a permisos y trámites ambientales</t>
  </si>
  <si>
    <t>SUBDIRECTOR(A) DE INSTRUMENTOS PERMISOS Y TRÁMITES AMBIENTALES</t>
  </si>
  <si>
    <t>278 Beneficios tributarios 
454 Prueba dinámica 
27 Permisos fuera de Licencia
7 Dirimir de competencia
179 Relacionados con diversidad biólogica
2 AER
 8 SRS
48 VDI
 8826 VUCE</t>
  </si>
  <si>
    <t>287 Beneficios tributarios 
655 Prueba dinámica 
18 Permisos fuera de Licencia 
8 Dirimir de competencia
185 relacionados con diversidad biólogica 
 8 SRS
1 AER</t>
  </si>
  <si>
    <t>Visitas técnicas de evaluación realizadas</t>
  </si>
  <si>
    <t># de visitas de evaluación realizadas</t>
  </si>
  <si>
    <t>Ver soporte en L:\CARPETAS_AREAS\SUBDIRECCION_INSTRUMENTOS_PERMISOS_Y_ TRAMITES_ AMBIENTALES\PLAN_DE_ACCION\2019\3 Permisos\03. Marzo\Visitas</t>
  </si>
  <si>
    <t>Porcentaje de reprocesos por verificación de documentos inicial</t>
  </si>
  <si>
    <t># de devoluciones por verificación de documentos inicial/# total de solicitudes</t>
  </si>
  <si>
    <t>Promedio de la reducción porcentual de los contaminantes emitidos por la flota de vehículos pesados al implementar la normativa vigente (Resolución 910 del 2008, modificada por la Resolución 1111 del 2013, o Resolución 2604 del 2009)</t>
  </si>
  <si>
    <t>x ̅=1/n ∑_i^n▒x_i 
x ̅: Promedio de la reducción en porcentaje de los contaminantes emitidos por la flota de vehículos pesados al implementar la normativa vigente.
n: Cantidad de contaminantes
x_i: Reducción en porcentaje del contaminante i emitido por la flota de vehículos pesados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</si>
  <si>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Promedio de la reducción porcentual de los contaminantes emitidos por la flota de vehículos livianos y motocicletas  al implementar la normativa vigente (Resolución 910 del 2008, modificada por la Resolución 1111 del 2013, o Resolución 2604 del 2009)</t>
  </si>
  <si>
    <t>x ̅=1/n ∑_i^n▒x_i 
x ̅: Promedio de la reducción en porcentaje de los contaminantes emitidos por la flota de vehículos livianos y motocicletas al implementar la normativa vigente.
n: Cantidad de contaminantes
x_i: Reducción en porcentaje del contaminante i emitido por la flota de vehículos livianos y motocicletas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</si>
  <si>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Actos administrativos expedidos para resolver el seguimiento de los permisos y trámites ambientales</t>
  </si>
  <si>
    <t>Conceptos técnicos emitidos para resolver el seguimiento a permisos y trámites ambientales</t>
  </si>
  <si>
    <t># conceptos técnicos emitidos para resolver las solicitudes de seguimiento a permisos y trámites ambientales</t>
  </si>
  <si>
    <t> 29 Permisos fuera de Licencia 
38 GDP
 3 GDP Nuevos ingresados adicionales al seguimiento programado (PDP0001-00-2019, GDP0182-00, GDP0183-00)
41 IDB
30 RJD
5 SAC
22 SRS
16 URB</t>
  </si>
  <si>
    <t>38 Permisos fuera de Licencia 
   59 Relacionados con diversidad biólogica 
51 GDP
 3 GDP Nuevos ingresados adicionales al seguimiento programado (PDP0001-00-2019, GDP0182-00, GDP0183-00)
44 RJD  
5 SAC
38 SRS
  20 URB</t>
  </si>
  <si>
    <t xml:space="preserve">Visitas técnicas de seguimiento realizadas </t>
  </si>
  <si>
    <t># visitas de seguimiento realizadas</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</si>
  <si>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</si>
  <si>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</si>
  <si>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</si>
  <si>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</si>
  <si>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</si>
  <si>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</si>
  <si>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</si>
  <si>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</si>
  <si>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Porcentaje de cumplimiento de la meta de gestión de computadores y/o perifericos validadas</t>
  </si>
  <si>
    <t>Sumatoria total de computadores y/o perifericos validadas/ sumatoria total de computadores y/o perifericos de meta de gestión</t>
  </si>
  <si>
    <t>Gestión Regional</t>
  </si>
  <si>
    <t>GESTIÓN DE INSTRUMENTOS</t>
  </si>
  <si>
    <t>Instrumentos</t>
  </si>
  <si>
    <t>Instrumentos técnicos de apoyo ambiental externo elaborados</t>
  </si>
  <si>
    <t># de instrumentos técnicos de apoyo ambiental externo elaborados</t>
  </si>
  <si>
    <t>Instrumentos de gestión y control optimizados</t>
  </si>
  <si>
    <t># propuestas de instrumentos elaborados</t>
  </si>
  <si>
    <t>Externo: El avance de 47%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30% (INS0008-00-2019), TdR para EIA de disposición de aguas mediante inyección 30% (INS0009-00-2019), TdR para EIA de Termoeléctricas (30%) Valoraciones económicas de referencia sector minero (recurso agua y aire) 40% (INS0047-00-2016) y Gestión para la adopción de la Guía para la definición de la TAD 70% (INS0006-00-2018). Adicionalmente se encuentra en desarrollo el instrumento Incorporar/resaltar la variable Cambio Climático en el licenciamiento ambiental</t>
  </si>
  <si>
    <t>El avance de 45% reportado corresponde al promedio de avance desarrollado para los siguientes instrumentos: Procedimiento evaluación 91% (INS0010-00-2019), Procedimiento de seguimiento 100% (INS0006-00-2019), Estandarización de fichas de PMA y PSM 44% (INS0011-00-2019), Manual de evaluación 0% (INS0025-00-2016), Manual de seguimiento 0% (INS0026-00-2016), Jerarquización de Impactos 43% (INS0045-00-2016), Estandarización de obligaciones mínimas 55% (INS0012-00-2019), Propuesta actualización manual de multas 50% (INS0004-00-2019), Propuesta preliminar para el análisis de los impactos acumulativos (sector minero) – Regionalización 30% (REG0012-00-2016), Actualización matriz de seguimiento: sistematización de información CT relacionada con VE 45% (INS0004-00-2019), Y Lineamientos metodológicos para el índice de desempeño ambiental 33% (INS0013-00-2019).
Los soportes de gestión de cada instrumento, como: documentos consultados, actas de reuniones, elaboración de propuestas preliminares, etc. se encuentran en los respectivos expedientes</t>
  </si>
  <si>
    <t>Solicitudes atendidas</t>
  </si>
  <si>
    <t># solicitudes de términos de referencia específicos atendidos</t>
  </si>
  <si>
    <t>Respuesta a las solicitudes de Términos de Referencia Específicos
Con corte a 30 de junio de 2019, se han recibido 12 solicitudes de términos de referencia específicos de 8 proyectadas, los cuales tienen un avance cualitativo del
 97% en su desarrollo:
1. TdR específicos introducción de organismos ornamentales marinos: enviados al usuario 100%
2.TdR específicos IDU: enviados al usuario 100%
3.TdR específicos glifosato: 95% se encuentran en revisión de la OAJ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INVEMAR.95%
10. Ampliación aeropuerto de Buenaventura (Dirimir conflicto de competencias) 100%
11. TdR específicos zoocría -  Ambystama Mexicanum (anfibio) traslado Corpoamazonía: 10% de avance, se solicitará información al usuario para poder generar los términos solicitados.
12. TdR específicos para centros experimentales y de desarrollo agronómico de sustancias codificadas en fase de investigación y desarrollo:10% de avance, se solicitará información al usuario para poder generar los términos solicitados.
De los 12 TdR específicos, 5 están en 100%.  La solicitud realizada para la ampliación del aeropuerto de Buenaventura finalmente no resultó procedente para emitir TdR específicos, no obstante se respondió al usuario informando que primero se debía cerciorar de la competencia de la Autoridad Ambiental a donde se debía realizar la solicitud de TdR específicos.</t>
  </si>
  <si>
    <t>3.Gestión con Valores para el Resultado</t>
  </si>
  <si>
    <t>Racionalización de trámites</t>
  </si>
  <si>
    <t>Resultados de la racionalización cuantificados y difundidos</t>
  </si>
  <si>
    <t>Trámites racionalizados</t>
  </si>
  <si>
    <t># de trámites racionalizados</t>
  </si>
  <si>
    <t>Se cuenta con un avance de gestión del 41% sobre 17 tramites potenciales para intervenir en terminos de racionalización en excel soporte se evidencia el detalle de cada uno.</t>
  </si>
  <si>
    <t>Porcentaje de reprocesos de solicitud de información adicional</t>
  </si>
  <si>
    <t># solicitudes de información adicional/#total de solicitudes</t>
  </si>
  <si>
    <t>Porcentaje de información adicional solicitada en los términos de referencia (EIA) relacionada con el área de influencia</t>
  </si>
  <si>
    <t># solicitudes de información adicional relacionada con el área de influencia / Número total de solicitudes</t>
  </si>
  <si>
    <t>Robustecer los sistemas de información en el proceso de licenciamiento y el acceso a la información</t>
  </si>
  <si>
    <t>6. Gestión del Conocimiento y lnnovación</t>
  </si>
  <si>
    <t>Gestión del Conocimiento y la Innovación</t>
  </si>
  <si>
    <t>Generación y producción del conocimiento</t>
  </si>
  <si>
    <t>GESTIÓN DE DATOS E INFORMACIÓNM GEOGRÁFICA</t>
  </si>
  <si>
    <t>Geomática</t>
  </si>
  <si>
    <t>Eficacia en la transferencia del conocimiento</t>
  </si>
  <si>
    <t># preguntas correctas en la prueba/# total de preguntas</t>
  </si>
  <si>
    <t>En lo corrido del año se han ejecutado 14 espacios para lograr medir el indicador de los cual 13 presentaron la prueba diseñada el promedio de los porcentajes de aprobacion de los 13 corresponde al 93% registrado en el indicador (ver soporte)</t>
  </si>
  <si>
    <t>Documentos de revisión de información geográfica de proyectos (evaluación)</t>
  </si>
  <si>
    <t># de documentos de revisión de información geográfica de proyectos</t>
  </si>
  <si>
    <t>El registro corresponden a 168 documentos de información geográfica revisados de los cuales:
*121 corresponden a VPD revisados de 108 allegados y 17 de rezago.
* 47 de información adicional de 53 allegados a la entidad.</t>
  </si>
  <si>
    <t>Documentos de revisión de información geográfica de proyectos (seguimiento)</t>
  </si>
  <si>
    <t>1113 ICAS revisados de 1204 allegados por usuarios y priorizados</t>
  </si>
  <si>
    <t>Regionalización</t>
  </si>
  <si>
    <t>Documentos técnicos de modelación regional de medios biótico, abiótico y social elaborados</t>
  </si>
  <si>
    <t># de documentos técnicos de modelación regional de medios biótico, abiótico y social elaborados</t>
  </si>
  <si>
    <t>´0</t>
  </si>
  <si>
    <t>Nodo regional de información operando</t>
  </si>
  <si>
    <t># de reportes de alertas regionales elaborados</t>
  </si>
  <si>
    <t>Reporte de alertas SZH Bajo San Jorge, Mojana y Directos Caribe. Para el reporte en mención se desarrolló la actividad 1 de definición del área de estudio  (0.14); se continua con la actividad 2) Revisión información y gestión información interinstitucional para lo cual se realizó oficio de alcance de solicitud de información con base en las reuniones realizadas en CARSUCRE y CSB. De igual manera, se esta revisando la información entregada por las Corporaciones en las visitas de pares técnicos. Asimismo se adelanto la gestión para el memorando de entidimiento ANLA-CORPOMOJANA para revisión de contratos, requerido para la gestión de información de esta Corporación (0,118). Para la actividad 3 se finalizó con la sistematización de los componentes del medio abiótico y biótico (0.14).   Para la actividad 4 se cuenta con avances parciales en cada uno de los omponentes que se relacionan con el procesamiento de la información interna y de la información secundaria entregada hasta la fecha las corporaciones (0,23). En relación con el medio socioeconómico no se presenta avance ya que la profesional desinga se encuentra con dedicación completa en  la elaboración de otro reporte. Estas actividades corresponden al 0,42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infraestructrura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Estas actividades corresponden al 0,90 de avance para este reporte de alertas. 
Análisis regional para la cuenca alta del río Lebrija, cuenca del río Cucutilla y cuenca alta del río Chitagá. Para el reporte se desarrollo la actividad 1) definición del área de estudio  se desarrollo el día 22 de mayo de 2019 y se afinó a partir de las revisiones del medio biótico y del componente hídrico (0.14). Se inició la actividad 2) Revisión información y gestión información interinstitucional  con la identificación de la información a solicitar a las Corporaciones, con la visita y gestión de información con CORPONOR. De otro lado, aunque con CDMB se buscó gestionar la información con la inspectora regional, se decidió realizar al reunión de presentación del instrumento y gestión de información para contextualizar el alcance del estudio, por lo tanto, se proyecto oficio para la solicitud de un espacio de reunión. (0.029). Asimismo se continua con la la revisión y procesamiento de información (0.0029), sin embargo en el componente hídrico superficial y socioeconómico no se ha dado inicio ya que las profesionales desingadas se encuentran con dedicación completa en la elaboración de otro reporte. Estas actividades corresponden a 0,17 de avance para este reporte de alertas. 
De acuerdo con lo anterior se reporta un avance de 1,50 para el indicador.</t>
  </si>
  <si>
    <r>
      <rPr>
        <b/>
        <sz val="9"/>
        <rFont val="Calibri"/>
        <family val="2"/>
        <scheme val="minor"/>
      </rPr>
      <t>Reporte de alertas SZH Bajo San Jorge, Mojana y Directos Caribe</t>
    </r>
    <r>
      <rPr>
        <sz val="9"/>
        <rFont val="Calibri"/>
        <family val="2"/>
        <scheme val="minor"/>
      </rPr>
      <t xml:space="preserve">. Para el reporte en mención se desarrolló la actividad 1 de definición del área de estudio  (0.14); se continua con la actividad 2) Revisión información y gestión información interinstitucional para lo cual se realizó oficio de alcance de solicitud de información con base en las reuniones realizadas en CARSUCRE y CSB. De igual manera, se esta revisando la información entregada por las Corporaciones en las visitas de pares técnicos. Asimismo se adelanto la gestión para el memorando de entidimiento ANLA-CORPOMOJANA para revisión de contratos, requerido para la gestión de información de esta Corporación (0,118). Para la actividad 3 se finalizó con la sistematización de los componentes del medio abiótico y biótico (0.14).   Para la actividad 4 se cuenta con avances parciales en cada uno de los omponentes que se relacionan con el procesamiento de la información interna y de la información secundaria entregada hasta la fecha las corporaciones (0,23). En relación con el medio socioeconómico no se presenta avance ya que la profesional desinga se encuentra con dedicación completa en  la elaboración de otro reporte. Estas actividades corresponden al 0,42 de avance para este reporte de alertas. 
</t>
    </r>
    <r>
      <rPr>
        <b/>
        <sz val="9"/>
        <rFont val="Calibri"/>
        <family val="2"/>
        <scheme val="minor"/>
      </rPr>
      <t>Análisis regional de la bahía de Buenaventura</t>
    </r>
    <r>
      <rPr>
        <sz val="9"/>
        <rFont val="Calibri"/>
        <family val="2"/>
        <scheme val="minor"/>
      </rPr>
      <t xml:space="preserve">.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infraestructrura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Estas actividades corresponden al 0,90 de avance para este reporte de alertas. 
</t>
    </r>
    <r>
      <rPr>
        <b/>
        <sz val="9"/>
        <rFont val="Calibri"/>
        <family val="2"/>
        <scheme val="minor"/>
      </rPr>
      <t>Análisis regional para la cuenca alta del río Lebrija, cuenca del río Cucutilla y cuenca alta del río Chitagá</t>
    </r>
    <r>
      <rPr>
        <sz val="9"/>
        <rFont val="Calibri"/>
        <family val="2"/>
        <scheme val="minor"/>
      </rPr>
      <t>. Para el reporte se desarrollo la actividad 1) definición del área de estudio  se desarrollo el día 22 de mayo de 2019 y se afinó a partir de las revisiones del medio biótico y del componente hídrico (0.14). Se inició la actividad 2) Revisión información y gestión información interinstitucional  con la identificación de la información a solicitar a las Corporaciones, con la visita y gestión de información con CORPONOR. De otro lado, aunque con CDMB se buscó gestionar la información con la inspectora regional, se decidió realizar al reunión de presentación del instrumento y gestión de información para contextualizar el alcance del estudio, por lo tanto, se proyecto oficio para la solicitud de un espacio de reunión. (0.029). Asimismo se continua con la la revisión y procesamiento de información (0.0029), sin embargo en el componente hídrico superficial y socioeconómico no se ha dado inicio ya que las profesionales desingadas se encuentran con dedicación completa en la elaboración de otro reporte. Estas actividades corresponden a 0,17 de avance para este reporte de alertas. 
De acuerdo con lo anterior se reporta un avance de 1,50 para el indicador.</t>
    </r>
  </si>
  <si>
    <t>Documentos de soporte elaborados</t>
  </si>
  <si>
    <t># de propuestas de documento de las estrategias de redes de monitoreo para las regiones priorizadas</t>
  </si>
  <si>
    <r>
      <rPr>
        <b/>
        <sz val="9"/>
        <rFont val="Calibri"/>
        <family val="2"/>
        <scheme val="minor"/>
      </rPr>
      <t>Estrategia componente atmósfera zona minera del Cesar</t>
    </r>
    <r>
      <rPr>
        <sz val="9"/>
        <rFont val="Calibri"/>
        <family val="2"/>
        <scheme val="minor"/>
      </rPr>
      <t xml:space="preserve">. Actas de reunión y control de seguimiento ambiental cerradas. De acuerdo a lo anterior se registra finalización en la estrategia.(1)                                                                                                                                                                                                                                                                                                                                        </t>
    </r>
    <r>
      <rPr>
        <b/>
        <sz val="9"/>
        <rFont val="Calibri"/>
        <family val="2"/>
        <scheme val="minor"/>
      </rPr>
      <t>Estrategia componente hídrico superficial Tillavá</t>
    </r>
    <r>
      <rPr>
        <sz val="9"/>
        <rFont val="Calibri"/>
        <family val="2"/>
        <scheme val="minor"/>
      </rPr>
      <t xml:space="preserve">.Acogimiento mediante acto administrativo. En proceso de notificación. De acuerdo a lo anterior se registra finalización en la estrategia.(1)                                                                                                                                                                                                                                                                                                                                      </t>
    </r>
    <r>
      <rPr>
        <b/>
        <sz val="9"/>
        <rFont val="Calibri"/>
        <family val="2"/>
        <scheme val="minor"/>
      </rPr>
      <t>Estrategia componente hídrico superficial Cusiana.</t>
    </r>
    <r>
      <rPr>
        <sz val="9"/>
        <rFont val="Calibri"/>
        <family val="2"/>
        <scheme val="minor"/>
      </rPr>
      <t xml:space="preserve"> Para la estrategia en mención se avanza en la revisión de expedientes (0.5) e inicio en la elaboración de 1 de 14 conceptos.                                                                                                                                                                                                                                                                                                                                                                De acuerdo a lo anterior se reporta un avance de 2.5 para la actividad                                                                                                           Adicionalmente el equipo se encuentra adelantando la la fase de formulación e implementación de las siguientes estrategias de monitoreo:                                                                                                                                                                                                                         </t>
    </r>
    <r>
      <rPr>
        <b/>
        <sz val="9"/>
        <rFont val="Calibri"/>
        <family val="2"/>
        <scheme val="minor"/>
      </rPr>
      <t>Estrategia componente hídrico superficial Cerromatoso</t>
    </r>
    <r>
      <rPr>
        <sz val="9"/>
        <rFont val="Calibri"/>
        <family val="2"/>
        <scheme val="minor"/>
      </rPr>
      <t xml:space="preserve">. Para la estrategia en mención se avanza en la formulación de la red.                                                                                                                                                                                                                         </t>
    </r>
    <r>
      <rPr>
        <b/>
        <sz val="9"/>
        <rFont val="Calibri"/>
        <family val="2"/>
        <scheme val="minor"/>
      </rPr>
      <t>Estrategia componente hídrico superficial Zona Minera del Cesar</t>
    </r>
    <r>
      <rPr>
        <sz val="9"/>
        <rFont val="Calibri"/>
        <family val="2"/>
        <scheme val="minor"/>
      </rPr>
      <t xml:space="preserve">: Se realizó reunión de concertación con IDEAM sobre propuesta de precampañas y campañas de monitoreo del convenio, y se acompañó al ajuste y revisión del documento radicado para primer desembolso. Se cuenta con cronograma de precampaña, campaña y presentación de informes                                                      </t>
    </r>
  </si>
  <si>
    <t xml:space="preserve">Espacios de divulgación de resultados </t>
  </si>
  <si>
    <t># socializaciones y/o divulgaciones de las estrategias de redes de monitoreo para las regiones priorizadas</t>
  </si>
  <si>
    <r>
      <rPr>
        <b/>
        <sz val="9"/>
        <rFont val="Calibri"/>
        <family val="2"/>
        <scheme val="minor"/>
      </rPr>
      <t>Estrategia componente atmósfera Zona Minera del Cesar</t>
    </r>
    <r>
      <rPr>
        <sz val="9"/>
        <rFont val="Calibri"/>
        <family val="2"/>
        <scheme val="minor"/>
      </rPr>
      <t xml:space="preserve">: El 5 de marzo de 2019 los profesionales William Pabon y Oscar Guerrero se desplazaron a la ciudad de Valledupar para la socialización de la estrategia de monitoreo del componente atmósfera para la zona minera del Cesar.
</t>
    </r>
    <r>
      <rPr>
        <b/>
        <sz val="9"/>
        <rFont val="Calibri"/>
        <family val="2"/>
        <scheme val="minor"/>
      </rPr>
      <t xml:space="preserve">Estrategias componente atmósfera e hídrico Guajira: </t>
    </r>
    <r>
      <rPr>
        <sz val="9"/>
        <rFont val="Calibri"/>
        <family val="2"/>
        <scheme val="minor"/>
      </rPr>
      <t xml:space="preserve">EL 14 de Junio Ludy Forero y William Pabon socializan las estrategias de monitoreo para los componentes atmósfera e hídrico en Corpoguajira.
</t>
    </r>
    <r>
      <rPr>
        <b/>
        <sz val="9"/>
        <rFont val="Calibri"/>
        <family val="2"/>
        <scheme val="minor"/>
      </rPr>
      <t>Estrategia componente hídrico superficial Tillavá</t>
    </r>
    <r>
      <rPr>
        <sz val="9"/>
        <rFont val="Calibri"/>
        <family val="2"/>
        <scheme val="minor"/>
      </rPr>
      <t>. 21 de junio se socializa en CORMACARENA</t>
    </r>
  </si>
  <si>
    <t>Porcentaje de áreas habilitadas para 1% y compensación en primera fase diagnostica</t>
  </si>
  <si>
    <t>Áreas habilitadas para 1% y compensaciones en primera fase diagnostica / áreas priorizadas por la línea estratégica de 1% y compensaciones*100</t>
  </si>
  <si>
    <t>Estrategias  de compensacion y 1%  en  áreas  en primera fase diagnóstica</t>
  </si>
  <si>
    <t># estrategias de áreas habilitadas  en fase diagnóstica/ # estrategias  priorizadas *100</t>
  </si>
  <si>
    <t>no se tiene avance, se remite a consideración de ajuste del indicador</t>
  </si>
  <si>
    <t>Porcentaje de licencias ambientales otorgadas en áreas regionalizadas con concepto de evaluación que incluyan condicionantes de análisis regional</t>
  </si>
  <si>
    <t>Número de licencias ambientales con CT de evaluación que incluyan condicionantes de análisis regional/ Número de licencias otorgadas</t>
  </si>
  <si>
    <t>A la fecha se han solicitado apoyo en la elaboración de 9 solicitudes de licencia ambiental o modificación: Acordionero, Rubiales, Parque Eólico Beta, Soto Norte, Reficar, El Hatillo, Línea de transmisión La Virginia - Nueva Esperanza, Parque Fotovolotáico La Loma  y Modificación PMA Mina Carbones de la Jagua. 1 cuenta con acto administrativo que otorga modificación (Acordionero), 2 se encuentran en fase de elaboración de concepto (La Jagua y Rubiales) 2 se encuentran a la espera de información adicional (Hatillo y Parque La Loma), 2 en revisión de información radicada por parte del licenciatario (Soto Norte y La Virginia), 1 de ellas se encuentra suspendida por trámite de sustracción (Beta) y de 1 desistió la empresa (Reficar)</t>
  </si>
  <si>
    <t>Conceptos técnicos de seguimiento de apoyo a la Subdirección de Evaluación y Seguimiento - SES</t>
  </si>
  <si>
    <t>Número de conceptos técnicos realizados / número de apoyos solicitados * 100</t>
  </si>
  <si>
    <t>A la fecha se han solicitado apoyo en la elaboración de 6 conceptos de seguimiento: Hidroituango, Cerrejón, Lisama, APE El Portón y renovación de permisos de emisión atmosférica para el sector minero PEA0004 y PEA0011. Se cuenta con 3 conceptos elaborados y numerados (Lisama, Hidroituango y Cerrejón), 2 en fase de revisión jurídica (PEA0011 y Portón) y 1 en fase de participación de reuniones (PEA 0004). Se retira el concepto de GECELCA porque se consideró que de acuerdo al avance del proyecto, no se firmará concepto, simplemente se realizaran comentarios al mismo</t>
  </si>
  <si>
    <t>Gestión Interna</t>
  </si>
  <si>
    <t>Política de Planeación institucional</t>
  </si>
  <si>
    <t>Atender los lineamientos previstos en las normas para la formulación de los planes estratégicos</t>
  </si>
  <si>
    <t>ORIENTACIÓN ESTRATÉGICA</t>
  </si>
  <si>
    <t>PLANEACIÓN ESTRATÉGICA</t>
  </si>
  <si>
    <t>OAP</t>
  </si>
  <si>
    <t>Número de documentos de planeación realizados</t>
  </si>
  <si>
    <t>Número de documentos elaborados</t>
  </si>
  <si>
    <t>Porcentaje de avance en la elaboración del Plan Estratégico Institucional</t>
  </si>
  <si>
    <t>JEFE DE LA OFICINA DE PLANEACIÓN</t>
  </si>
  <si>
    <t>Durante el mes de mayo se finalizó el documento ténico de aumento de planta y se avanzó en la elaboración de los planes de acción de las políticas de participación ciudadana, transparencia y acceso a la información, servicio al ciudadano, defensa jurídica y participación ciudadana.</t>
  </si>
  <si>
    <t>Durante el mes de junio se realizó la primera propuesta de abordaje conceptual para las líneas estratégicas del plan, lo cual, de acuerdo con el plan de trabajo corresponde al 7,5%. Adicionalmente, se realizó la coordinación, gestión y programación del coaching para el Comité Directivo que será llevado a cabo en el mes de julio.</t>
  </si>
  <si>
    <t>Porcentaje de avance en la elaboración de la estrategia de gestión del conocimiento</t>
  </si>
  <si>
    <t>No se reporta avance para el mes de junio</t>
  </si>
  <si>
    <t>Formulación de planes</t>
  </si>
  <si>
    <t>Porcentaje de avance en la elaboración del análisis de sensibilidad (visitas de seguimiento)</t>
  </si>
  <si>
    <t>Entender la situación</t>
  </si>
  <si>
    <t>Porcentaje de avance del análisis de los sistemas de información de la ANLA</t>
  </si>
  <si>
    <t>Porcentaje de avance de la propuesta de reestructuración de la ANLA</t>
  </si>
  <si>
    <t>Se finalizó la elaboración y revisión del documento técnico de aumento de planta permanente y modificación de la estructura organica de la ANLA. El documento incluye la propuesta de modificación al Decreto 3573 de 2011.
El documento fue radicado al MADS el día 20 de junio de 2019.</t>
  </si>
  <si>
    <t>Seguimiento y evaluación del desempeño institucional</t>
  </si>
  <si>
    <t xml:space="preserve">Adelantar un ejercicio de autodiagnóstico </t>
  </si>
  <si>
    <t>Planes de acción elaborados de las políticas del MIPG</t>
  </si>
  <si>
    <t>De acuerdo con el plan de trabajo establecido con corte al mes de junio la actividad tiene 74% de avance con respecto a la meta.
Criterios de cumplimiento: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 40%
Formulación Plan de Acción 30%
Aprobación Comité Institucional de Gestión y Desempeño 30%
De lo cual se lleva un porcentaje de avance del 100% para las políticas de Planeación Institucional y Gestión documental, 70% para las política de  Participación ciudadana, Transparencia, acceso a la información pública y lucha contra la corrupción, servicio al ciudadano, Defensa Jurídica en la gestión pública y del 40% para las políticas de Gestión del Conocimiento y la Innovación, lo que equivale al 74% de avance con respecto a la meta.</t>
  </si>
  <si>
    <t>Herramientas para el seguimiento a metas institucionales</t>
  </si>
  <si>
    <t>Número de herramientas diseñadas</t>
  </si>
  <si>
    <t>Funcionalidades desarrolladas dentro de la herramienta de control de términos en evaluación de licencias</t>
  </si>
  <si>
    <t>Se realizaron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
- Reunion de notificaciones
- Integracion diseño movil con base de datos</t>
  </si>
  <si>
    <t>Gestión Externa</t>
  </si>
  <si>
    <t>4.Evaluación de Resultados</t>
  </si>
  <si>
    <t xml:space="preserve">Porcentaje de avance en el diseño de la herramienta de control de seguimiento de licencias </t>
  </si>
  <si>
    <t>Se realizaron los siguientes módulos adicionales :
-Diagrama macro de los hitos involucrados en el proceso de seguimiento.
-Verificar Estructura De Herramienta, Versión 1
-Identificar actividades SILA
-Diseño base para la integración de los módulos.
- Modelo entidad relación
- Diccionario de datos
- Creacion y conexion de base de datos</t>
  </si>
  <si>
    <t xml:space="preserve">Porcentaje de avance en el diseño de la herramienta de control de términos para permisos y trámites </t>
  </si>
  <si>
    <t>Se realizaron los siguientes módulos adicionales :
-Diagrama macro de los tramites de la Subdirección de Permisos y Tramites Ambientales
-Presentación al Área Técnica Estructura Versión 1
-Arquitectura del diseño.</t>
  </si>
  <si>
    <t>Ejecutar el presupuesto</t>
  </si>
  <si>
    <t>GESTIÓN DE RECURSOS</t>
  </si>
  <si>
    <t>Número de informes físicos y financieros realizados por dependencia</t>
  </si>
  <si>
    <t>Durante el mes de junio se entregó a las dependencias el informe del mes de mayo, completando 5 informes a la fecha</t>
  </si>
  <si>
    <t xml:space="preserve">Porcentaje de implementación de la herramienta de planeación estratégica </t>
  </si>
  <si>
    <t>En el mes de junio se realizan una serie de pruebas de la herramienta de planeación, ya que presentaba fallas en la asignación de dependencias por usuario. Adicionalmente, los usuarios mal asignados a las dependencias y los jefes de cada proceso fueron modificados con éxito de acuerdo al perfil dentro de la entidad. Estas fallas fueron reportadas a la empresa Its, y de manera inmediata se presta el soporte, modificando los archivos de raíz del sistema para que estas inconsistencias fueran resueltas.
Adicionalmente se realizan pruebas, verificando que los informes, de planes, dimensiones y políticas del MIPG y fuentes y recursos de financiación, funcione de manera correcta. Además, se inicia el cargue de los indicadores de la Oficina Asesora de Planeación, con el fin de verificar que el proceso que siguen los indicadores sea eficiente para todas las áreas.</t>
  </si>
  <si>
    <t xml:space="preserve"> Mejorar la interacción con los actores internos y externos del proceso de licenciamiento ambiental</t>
  </si>
  <si>
    <t>Transversal MIPG</t>
  </si>
  <si>
    <t>SISTEMAS INTEGRADOS DE GESTIÓN</t>
  </si>
  <si>
    <t>Certificación de calidad obtenida</t>
  </si>
  <si>
    <t>Auditorías realizadas</t>
  </si>
  <si>
    <t># auditorias realizadas</t>
  </si>
  <si>
    <t>ENERO</t>
  </si>
  <si>
    <t>FEBRERO</t>
  </si>
  <si>
    <t>MARZO</t>
  </si>
  <si>
    <t>ABRIL</t>
  </si>
  <si>
    <t>MAYO</t>
  </si>
  <si>
    <t>JULIO</t>
  </si>
  <si>
    <t>AGOSTO</t>
  </si>
  <si>
    <t>SEPTIEMBRE</t>
  </si>
  <si>
    <t>OCTUBRE</t>
  </si>
  <si>
    <t>NOVIEMBRE</t>
  </si>
  <si>
    <t>DICIEMBRE</t>
  </si>
  <si>
    <t>Indicadores producto</t>
  </si>
  <si>
    <t>Indicadores de Gestión</t>
  </si>
  <si>
    <t>OAJ</t>
  </si>
  <si>
    <t>OCI</t>
  </si>
  <si>
    <t>TIC</t>
  </si>
  <si>
    <t>PROMEDIO SAF</t>
  </si>
  <si>
    <t>SES</t>
  </si>
  <si>
    <t>PROMEDIO SES</t>
  </si>
  <si>
    <t xml:space="preserve">N.A </t>
  </si>
  <si>
    <t>PROMEDIO SIPTA</t>
  </si>
  <si>
    <t>PROMEDIO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</si>
</sst>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_(&quot;$&quot;\ * \(#,##0.00\);_(&quot;$&quot;\ * &quot;-&quot;??_);_(@_)"/>
    <numFmt numFmtId="43" formatCode="_(* #,##0.00_);_(* \(#,##0.00\);_(* &quot;-&quot;??_);_(@_)"/>
    <numFmt numFmtId="164" formatCode="&quot;$&quot;\ #,##0;[Red]\-&quot;$&quot;\ #,##0"/>
    <numFmt numFmtId="165" formatCode="&quot;$&quot;\ #,##0.00;[Red]\-&quot;$&quot;\ #,##0.00"/>
    <numFmt numFmtId="166" formatCode="_-&quot;$&quot;\ * #,##0_-;\-&quot;$&quot;\ * #,##0_-;_-&quot;$&quot;\ * &quot;-&quot;_-;_-@_-"/>
    <numFmt numFmtId="167" formatCode="_-* #,##0_-;\-* #,##0_-;_-* &quot;-&quot;_-;_-@_-"/>
    <numFmt numFmtId="168" formatCode="_-&quot;$&quot;\ * #,##0.00_-;\-&quot;$&quot;\ * #,##0.00_-;_-&quot;$&quot;\ * &quot;-&quot;??_-;_-@_-"/>
    <numFmt numFmtId="169" formatCode="_(&quot;$&quot;\ * #,##0_);_(&quot;$&quot;\ * \(#,##0\);_(&quot;$&quot;\ * &quot;-&quot;??_);_(@_)"/>
    <numFmt numFmtId="170" formatCode="_-&quot;$&quot;* #,##0_-;\-&quot;$&quot;* #,##0_-;_-&quot;$&quot;* &quot;-&quot;_-;_-@_-"/>
    <numFmt numFmtId="171" formatCode="0.0%"/>
    <numFmt numFmtId="172" formatCode="_(* #,##0_);_(* \(#,##0\);_(* &quot;-&quot;??_);_(@_)"/>
    <numFmt numFmtId="173" formatCode="0;[Red]0"/>
    <numFmt numFmtId="174" formatCode="_-[$$-240A]\ * #,##0.00_-;\-[$$-240A]\ * #,##0.00_-;_-[$$-240A]\ * &quot;-&quot;??_-;_-@_-"/>
    <numFmt numFmtId="175" formatCode="&quot;$&quot;#,##0;[Red]\-&quot;$&quot;#,##0"/>
    <numFmt numFmtId="176" formatCode="_-&quot;$&quot;\ * #,##0.00_-;\-&quot;$&quot;\ * #,##0.00_-;_-&quot;$&quot;\ * &quot;-&quot;_-;_-@_-"/>
  </numFmts>
  <fonts count="38" x14ac:knownFonts="1">
    <font>
      <sz val="11"/>
      <color theme="1"/>
      <name val="Calibri"/>
      <family val="2"/>
      <scheme val="minor"/>
    </font>
    <font>
      <sz val="9"/>
      <color theme="1"/>
      <name val="Calibri"/>
      <family val="2"/>
      <scheme val="minor"/>
    </font>
    <font>
      <sz val="9"/>
      <color theme="0"/>
      <name val="Calibri"/>
      <family val="2"/>
      <scheme val="minor"/>
    </font>
    <font>
      <b/>
      <sz val="24"/>
      <color theme="1"/>
      <name val="Arial Narrow"/>
      <family val="2"/>
    </font>
    <font>
      <sz val="12"/>
      <color theme="1"/>
      <name val="Arial Narrow"/>
      <family val="2"/>
    </font>
    <font>
      <sz val="11"/>
      <color theme="1"/>
      <name val="Calibri"/>
      <family val="2"/>
      <scheme val="minor"/>
    </font>
    <font>
      <b/>
      <sz val="9"/>
      <color theme="0"/>
      <name val="Calibri"/>
      <family val="2"/>
      <scheme val="minor"/>
    </font>
    <font>
      <b/>
      <sz val="9"/>
      <color theme="1"/>
      <name val="Calibri"/>
      <family val="2"/>
      <scheme val="minor"/>
    </font>
    <font>
      <b/>
      <sz val="36"/>
      <color theme="1"/>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b/>
      <sz val="14"/>
      <name val="Calibri"/>
      <family val="2"/>
      <scheme val="minor"/>
    </font>
    <font>
      <b/>
      <sz val="12"/>
      <color theme="1"/>
      <name val="Arial Narrow"/>
      <family val="2"/>
    </font>
    <font>
      <b/>
      <sz val="14"/>
      <color theme="1"/>
      <name val="Calibri"/>
      <family val="2"/>
      <scheme val="minor"/>
    </font>
    <font>
      <b/>
      <sz val="12"/>
      <color theme="1"/>
      <name val="Calibri"/>
      <family val="2"/>
      <scheme val="minor"/>
    </font>
    <font>
      <sz val="9"/>
      <name val="Calibri"/>
      <family val="2"/>
      <scheme val="minor"/>
    </font>
    <font>
      <b/>
      <sz val="12"/>
      <name val="Calibri"/>
      <family val="2"/>
      <scheme val="minor"/>
    </font>
    <font>
      <sz val="12"/>
      <color theme="1"/>
      <name val="Calibri"/>
      <family val="2"/>
      <scheme val="minor"/>
    </font>
    <font>
      <sz val="9"/>
      <color rgb="FFC00000"/>
      <name val="Calibri"/>
      <family val="2"/>
      <scheme val="minor"/>
    </font>
    <font>
      <sz val="11"/>
      <color rgb="FF006100"/>
      <name val="Calibri"/>
      <family val="2"/>
      <scheme val="minor"/>
    </font>
    <font>
      <sz val="11"/>
      <color rgb="FF9C0006"/>
      <name val="Calibri"/>
      <family val="2"/>
      <scheme val="minor"/>
    </font>
    <font>
      <sz val="11"/>
      <name val="Calibri"/>
      <family val="2"/>
      <scheme val="minor"/>
    </font>
    <font>
      <sz val="12"/>
      <name val="Calibri"/>
      <family val="2"/>
      <scheme val="minor"/>
    </font>
    <font>
      <b/>
      <sz val="9"/>
      <color rgb="FFFF0000"/>
      <name val="Calibri"/>
      <family val="2"/>
      <scheme val="minor"/>
    </font>
    <font>
      <sz val="11"/>
      <color rgb="FF9C5700"/>
      <name val="Calibri"/>
      <family val="2"/>
      <scheme val="minor"/>
    </font>
    <font>
      <sz val="11"/>
      <color rgb="FF3F3F76"/>
      <name val="Calibri"/>
      <family val="2"/>
      <scheme val="minor"/>
    </font>
    <font>
      <b/>
      <sz val="11"/>
      <color theme="1"/>
      <name val="Calibri"/>
      <family val="2"/>
      <scheme val="minor"/>
    </font>
    <font>
      <sz val="9"/>
      <color rgb="FFFF0000"/>
      <name val="Calibri"/>
      <family val="2"/>
      <scheme val="minor"/>
    </font>
    <font>
      <sz val="10"/>
      <color theme="1"/>
      <name val="Calibri"/>
      <family val="2"/>
      <scheme val="minor"/>
    </font>
    <font>
      <sz val="10"/>
      <name val="Calibri"/>
      <family val="2"/>
      <scheme val="minor"/>
    </font>
    <font>
      <sz val="14"/>
      <color theme="1"/>
      <name val="Calibri"/>
      <family val="2"/>
      <scheme val="minor"/>
    </font>
    <font>
      <sz val="8"/>
      <color theme="1"/>
      <name val="Calibri"/>
      <family val="2"/>
      <scheme val="minor"/>
    </font>
    <font>
      <b/>
      <sz val="16"/>
      <color theme="0"/>
      <name val="Calibri"/>
      <family val="2"/>
      <scheme val="minor"/>
    </font>
    <font>
      <i/>
      <sz val="9"/>
      <color theme="1"/>
      <name val="Calibri"/>
      <family val="2"/>
      <scheme val="minor"/>
    </font>
    <font>
      <b/>
      <sz val="9"/>
      <name val="Calibri"/>
      <family val="2"/>
      <scheme val="minor"/>
    </font>
    <font>
      <b/>
      <sz val="9"/>
      <color indexed="81"/>
      <name val="Tahoma"/>
      <family val="2"/>
    </font>
    <font>
      <sz val="9"/>
      <color indexed="81"/>
      <name val="Tahoma"/>
      <family val="2"/>
    </font>
  </fonts>
  <fills count="23">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9" tint="0.39997558519241921"/>
        <bgColor theme="9" tint="0.59999389629810485"/>
      </patternFill>
    </fill>
    <fill>
      <patternFill patternType="solid">
        <fgColor theme="9" tint="0.79998168889431442"/>
        <bgColor theme="9" tint="0.79998168889431442"/>
      </patternFill>
    </fill>
    <fill>
      <patternFill patternType="solid">
        <fgColor theme="9" tint="0.79998168889431442"/>
        <bgColor theme="9" tint="0.59999389629810485"/>
      </patternFill>
    </fill>
    <fill>
      <patternFill patternType="solid">
        <fgColor theme="9" tint="0.39997558519241921"/>
        <bgColor theme="9" tint="0.79998168889431442"/>
      </patternFill>
    </fill>
    <fill>
      <patternFill patternType="solid">
        <fgColor theme="6" tint="0.79998168889431442"/>
        <bgColor indexed="64"/>
      </patternFill>
    </fill>
    <fill>
      <patternFill patternType="solid">
        <fgColor theme="0" tint="-0.499984740745262"/>
        <bgColor indexed="64"/>
      </patternFill>
    </fill>
  </fills>
  <borders count="106">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style="thin">
        <color theme="2"/>
      </top>
      <bottom/>
      <diagonal/>
    </border>
    <border>
      <left style="thin">
        <color theme="2"/>
      </left>
      <right/>
      <top/>
      <bottom/>
      <diagonal/>
    </border>
    <border>
      <left/>
      <right style="thin">
        <color theme="2"/>
      </right>
      <top style="thin">
        <color theme="2"/>
      </top>
      <bottom style="thin">
        <color theme="2"/>
      </bottom>
      <diagonal/>
    </border>
    <border>
      <left style="thin">
        <color theme="2"/>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medium">
        <color indexed="64"/>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2"/>
      </right>
      <top style="thin">
        <color theme="2"/>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theme="2"/>
      </right>
      <top/>
      <bottom style="thin">
        <color theme="2"/>
      </bottom>
      <diagonal/>
    </border>
    <border>
      <left style="thin">
        <color theme="2"/>
      </left>
      <right/>
      <top style="thin">
        <color indexed="64"/>
      </top>
      <bottom style="thin">
        <color theme="2"/>
      </bottom>
      <diagonal/>
    </border>
    <border>
      <left/>
      <right/>
      <top style="thin">
        <color indexed="64"/>
      </top>
      <bottom style="thin">
        <color theme="2"/>
      </bottom>
      <diagonal/>
    </border>
    <border>
      <left/>
      <right style="thin">
        <color theme="2"/>
      </right>
      <top style="thin">
        <color indexed="64"/>
      </top>
      <bottom style="thin">
        <color theme="2"/>
      </bottom>
      <diagonal/>
    </border>
    <border>
      <left/>
      <right/>
      <top/>
      <bottom style="thin">
        <color theme="2"/>
      </bottom>
      <diagonal/>
    </border>
    <border>
      <left style="thin">
        <color rgb="FF000000"/>
      </left>
      <right/>
      <top style="thin">
        <color theme="2"/>
      </top>
      <bottom style="thin">
        <color indexed="64"/>
      </bottom>
      <diagonal/>
    </border>
    <border>
      <left/>
      <right/>
      <top style="thin">
        <color theme="2"/>
      </top>
      <bottom style="thin">
        <color indexed="64"/>
      </bottom>
      <diagonal/>
    </border>
    <border>
      <left/>
      <right style="thin">
        <color theme="2"/>
      </right>
      <top style="thin">
        <color theme="2"/>
      </top>
      <bottom style="thin">
        <color indexed="64"/>
      </bottom>
      <diagonal/>
    </border>
    <border>
      <left/>
      <right/>
      <top style="thin">
        <color theme="2"/>
      </top>
      <bottom/>
      <diagonal/>
    </border>
    <border>
      <left style="thin">
        <color theme="2"/>
      </left>
      <right style="thin">
        <color theme="0" tint="-0.249977111117893"/>
      </right>
      <top style="thin">
        <color theme="2"/>
      </top>
      <bottom/>
      <diagonal/>
    </border>
    <border>
      <left style="thin">
        <color theme="2"/>
      </left>
      <right style="thin">
        <color theme="0" tint="-0.249977111117893"/>
      </right>
      <top/>
      <bottom style="thin">
        <color theme="2"/>
      </bottom>
      <diagonal/>
    </border>
    <border>
      <left style="thin">
        <color theme="2"/>
      </left>
      <right style="thin">
        <color theme="2"/>
      </right>
      <top/>
      <bottom style="thin">
        <color indexed="64"/>
      </bottom>
      <diagonal/>
    </border>
    <border>
      <left style="thin">
        <color theme="2"/>
      </left>
      <right style="thin">
        <color theme="2"/>
      </right>
      <top style="thin">
        <color theme="2"/>
      </top>
      <bottom style="thin">
        <color indexed="64"/>
      </bottom>
      <diagonal/>
    </border>
    <border>
      <left/>
      <right style="thin">
        <color theme="2"/>
      </right>
      <top style="thin">
        <color theme="2"/>
      </top>
      <bottom/>
      <diagonal/>
    </border>
    <border>
      <left/>
      <right style="thin">
        <color theme="2"/>
      </right>
      <top/>
      <bottom/>
      <diagonal/>
    </border>
    <border>
      <left style="thin">
        <color theme="2"/>
      </left>
      <right style="medium">
        <color indexed="64"/>
      </right>
      <top style="thin">
        <color theme="2"/>
      </top>
      <bottom/>
      <diagonal/>
    </border>
    <border>
      <left style="medium">
        <color indexed="64"/>
      </left>
      <right style="thin">
        <color theme="2"/>
      </right>
      <top style="medium">
        <color indexed="64"/>
      </top>
      <bottom/>
      <diagonal/>
    </border>
    <border>
      <left style="thin">
        <color theme="2"/>
      </left>
      <right style="thin">
        <color theme="2"/>
      </right>
      <top style="medium">
        <color indexed="64"/>
      </top>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bottom/>
      <diagonal/>
    </border>
    <border>
      <left style="thin">
        <color theme="2"/>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theme="2"/>
      </left>
      <right style="medium">
        <color indexed="64"/>
      </right>
      <top/>
      <bottom style="medium">
        <color indexed="64"/>
      </bottom>
      <diagonal/>
    </border>
    <border>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right style="thin">
        <color indexed="64"/>
      </right>
      <top style="thin">
        <color theme="2"/>
      </top>
      <bottom style="thin">
        <color theme="2"/>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right style="dotted">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dotted">
        <color auto="1"/>
      </top>
      <bottom/>
      <diagonal/>
    </border>
    <border>
      <left style="dotted">
        <color auto="1"/>
      </left>
      <right style="thin">
        <color auto="1"/>
      </right>
      <top style="dotted">
        <color auto="1"/>
      </top>
      <bottom/>
      <diagonal/>
    </border>
    <border>
      <left style="thin">
        <color auto="1"/>
      </left>
      <right/>
      <top style="dotted">
        <color auto="1"/>
      </top>
      <bottom/>
      <diagonal/>
    </border>
    <border>
      <left style="thin">
        <color auto="1"/>
      </left>
      <right style="dotted">
        <color auto="1"/>
      </right>
      <top style="dotted">
        <color auto="1"/>
      </top>
      <bottom/>
      <diagonal/>
    </border>
    <border>
      <left/>
      <right style="dotted">
        <color auto="1"/>
      </right>
      <top style="dotted">
        <color auto="1"/>
      </top>
      <bottom/>
      <diagonal/>
    </border>
    <border>
      <left style="thin">
        <color auto="1"/>
      </left>
      <right style="thin">
        <color auto="1"/>
      </right>
      <top/>
      <bottom style="dotted">
        <color auto="1"/>
      </bottom>
      <diagonal/>
    </border>
    <border>
      <left style="thin">
        <color auto="1"/>
      </left>
      <right style="dotted">
        <color auto="1"/>
      </right>
      <top/>
      <bottom/>
      <diagonal/>
    </border>
    <border>
      <left style="dotted">
        <color auto="1"/>
      </left>
      <right style="thin">
        <color auto="1"/>
      </right>
      <top/>
      <bottom/>
      <diagonal/>
    </border>
    <border>
      <left/>
      <right style="dotted">
        <color auto="1"/>
      </right>
      <top/>
      <bottom/>
      <diagonal/>
    </border>
  </borders>
  <cellStyleXfs count="12">
    <xf numFmtId="0" fontId="0" fillId="0" borderId="0"/>
    <xf numFmtId="44" fontId="5" fillId="0" borderId="0" applyFont="0" applyFill="0" applyBorder="0" applyAlignment="0" applyProtection="0"/>
    <xf numFmtId="9" fontId="5" fillId="0" borderId="0" applyFont="0" applyFill="0" applyBorder="0" applyAlignment="0" applyProtection="0"/>
    <xf numFmtId="170" fontId="5" fillId="0" borderId="0" applyFont="0" applyFill="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5" fillId="15" borderId="0" applyNumberFormat="0" applyBorder="0" applyAlignment="0" applyProtection="0"/>
    <xf numFmtId="0" fontId="26" fillId="16" borderId="48" applyNumberFormat="0" applyAlignment="0" applyProtection="0"/>
    <xf numFmtId="43"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cellStyleXfs>
  <cellXfs count="837">
    <xf numFmtId="0" fontId="0" fillId="0" borderId="0" xfId="0"/>
    <xf numFmtId="0" fontId="1" fillId="0" borderId="0" xfId="0" applyFont="1" applyAlignment="1">
      <alignment horizontal="center" vertical="center"/>
    </xf>
    <xf numFmtId="0" fontId="1" fillId="0" borderId="0" xfId="0" applyFont="1" applyBorder="1" applyAlignment="1">
      <alignment horizontal="center" vertical="center"/>
    </xf>
    <xf numFmtId="0" fontId="4" fillId="0" borderId="3" xfId="0" applyFont="1" applyBorder="1" applyAlignment="1">
      <alignment horizontal="center"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0" xfId="0" applyFont="1" applyFill="1" applyAlignment="1">
      <alignment horizontal="center" vertical="center"/>
    </xf>
    <xf numFmtId="0" fontId="6" fillId="5" borderId="1" xfId="0" applyFont="1" applyFill="1" applyBorder="1" applyAlignment="1">
      <alignment horizontal="center" vertical="center"/>
    </xf>
    <xf numFmtId="0" fontId="6" fillId="5" borderId="0" xfId="0" applyFont="1" applyFill="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1" fillId="7" borderId="0" xfId="0" applyFont="1" applyFill="1" applyAlignment="1">
      <alignment horizontal="left" vertical="center"/>
    </xf>
    <xf numFmtId="0" fontId="1" fillId="7" borderId="0" xfId="0" applyFont="1" applyFill="1" applyBorder="1" applyAlignment="1">
      <alignment horizontal="center" vertical="center"/>
    </xf>
    <xf numFmtId="0" fontId="1" fillId="2"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9" fontId="1" fillId="3" borderId="3" xfId="2" applyFont="1" applyFill="1" applyBorder="1" applyAlignment="1">
      <alignment horizontal="center" vertical="center"/>
    </xf>
    <xf numFmtId="9" fontId="1" fillId="2" borderId="3" xfId="2" applyFont="1" applyFill="1" applyBorder="1" applyAlignment="1">
      <alignment horizontal="center" vertical="center"/>
    </xf>
    <xf numFmtId="0" fontId="1" fillId="8" borderId="0" xfId="0" applyFont="1" applyFill="1" applyAlignment="1">
      <alignment horizontal="left" vertical="center"/>
    </xf>
    <xf numFmtId="0" fontId="6" fillId="4" borderId="9" xfId="0" applyFont="1" applyFill="1" applyBorder="1" applyAlignment="1">
      <alignment horizontal="center" vertical="center"/>
    </xf>
    <xf numFmtId="0" fontId="6" fillId="5" borderId="10" xfId="0" applyFont="1" applyFill="1" applyBorder="1" applyAlignment="1">
      <alignment horizontal="center" vertical="center"/>
    </xf>
    <xf numFmtId="169" fontId="7" fillId="2" borderId="3" xfId="1" applyNumberFormat="1" applyFont="1" applyFill="1" applyBorder="1" applyAlignment="1">
      <alignment horizontal="center" vertical="center"/>
    </xf>
    <xf numFmtId="0" fontId="1" fillId="3"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3"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6" fillId="10" borderId="4" xfId="0" applyFont="1" applyFill="1" applyBorder="1" applyAlignment="1">
      <alignment horizontal="center" vertical="center"/>
    </xf>
    <xf numFmtId="0" fontId="1" fillId="7" borderId="0" xfId="0" applyFont="1" applyFill="1" applyBorder="1" applyAlignment="1">
      <alignment horizontal="left" vertical="center" wrapText="1"/>
    </xf>
    <xf numFmtId="0" fontId="1" fillId="7" borderId="0" xfId="0" applyFont="1" applyFill="1" applyBorder="1" applyAlignment="1">
      <alignment horizontal="left" vertical="center"/>
    </xf>
    <xf numFmtId="169" fontId="7" fillId="7" borderId="0" xfId="1" applyNumberFormat="1" applyFont="1" applyFill="1" applyBorder="1" applyAlignment="1">
      <alignment horizontal="center" vertical="center"/>
    </xf>
    <xf numFmtId="0" fontId="15" fillId="0" borderId="0" xfId="0" applyFont="1" applyBorder="1" applyAlignment="1">
      <alignment horizontal="center" vertical="center"/>
    </xf>
    <xf numFmtId="0" fontId="10" fillId="4"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7" borderId="0" xfId="0" applyFont="1" applyFill="1" applyBorder="1" applyAlignment="1">
      <alignment horizontal="center" vertical="center"/>
    </xf>
    <xf numFmtId="0" fontId="15" fillId="0" borderId="0" xfId="0" applyFont="1" applyAlignment="1">
      <alignment horizontal="left" vertical="center"/>
    </xf>
    <xf numFmtId="9" fontId="13" fillId="7" borderId="0" xfId="0" applyNumberFormat="1" applyFont="1" applyFill="1" applyBorder="1" applyAlignment="1">
      <alignment horizontal="center" vertical="center" wrapText="1"/>
    </xf>
    <xf numFmtId="9" fontId="15" fillId="2" borderId="3" xfId="2" applyFont="1" applyFill="1" applyBorder="1" applyAlignment="1">
      <alignment horizontal="center" vertical="center"/>
    </xf>
    <xf numFmtId="9" fontId="15" fillId="3" borderId="3" xfId="2" applyFont="1" applyFill="1" applyBorder="1" applyAlignment="1">
      <alignment horizontal="center" vertical="center"/>
    </xf>
    <xf numFmtId="0" fontId="9" fillId="10" borderId="4" xfId="0" applyFont="1" applyFill="1" applyBorder="1" applyAlignment="1">
      <alignment horizontal="center" vertical="center"/>
    </xf>
    <xf numFmtId="9" fontId="15" fillId="12" borderId="3" xfId="2" applyFont="1" applyFill="1" applyBorder="1" applyAlignment="1">
      <alignment horizontal="center" vertical="center" wrapText="1"/>
    </xf>
    <xf numFmtId="9" fontId="15" fillId="12" borderId="3" xfId="0" applyNumberFormat="1" applyFont="1" applyFill="1" applyBorder="1" applyAlignment="1">
      <alignment horizontal="center" vertical="center" wrapText="1"/>
    </xf>
    <xf numFmtId="9" fontId="15" fillId="12" borderId="3" xfId="0" applyNumberFormat="1" applyFont="1" applyFill="1" applyBorder="1" applyAlignment="1">
      <alignment horizontal="center" vertical="center"/>
    </xf>
    <xf numFmtId="0" fontId="15" fillId="12" borderId="3" xfId="0" applyFont="1" applyFill="1" applyBorder="1" applyAlignment="1">
      <alignment horizontal="left" vertical="center"/>
    </xf>
    <xf numFmtId="0" fontId="15" fillId="12" borderId="3" xfId="0" applyFont="1" applyFill="1" applyBorder="1" applyAlignment="1">
      <alignment horizontal="center" vertical="center"/>
    </xf>
    <xf numFmtId="0" fontId="15" fillId="12" borderId="3" xfId="0" applyFont="1" applyFill="1" applyBorder="1" applyAlignment="1">
      <alignment horizontal="center" vertical="center" wrapText="1"/>
    </xf>
    <xf numFmtId="0" fontId="13" fillId="0" borderId="3" xfId="0" applyFont="1" applyBorder="1" applyAlignment="1">
      <alignment horizontal="center" vertical="center"/>
    </xf>
    <xf numFmtId="0" fontId="15" fillId="7" borderId="0" xfId="0" applyFont="1" applyFill="1" applyBorder="1" applyAlignment="1">
      <alignment horizontal="left" vertical="center"/>
    </xf>
    <xf numFmtId="171" fontId="15" fillId="12" borderId="3" xfId="2" applyNumberFormat="1" applyFont="1" applyFill="1" applyBorder="1" applyAlignment="1">
      <alignment horizontal="center" vertical="center"/>
    </xf>
    <xf numFmtId="10" fontId="15" fillId="12" borderId="3" xfId="2" applyNumberFormat="1" applyFont="1" applyFill="1" applyBorder="1" applyAlignment="1">
      <alignment horizontal="center" vertical="center"/>
    </xf>
    <xf numFmtId="9" fontId="15" fillId="12" borderId="3" xfId="2" applyFont="1" applyFill="1" applyBorder="1" applyAlignment="1">
      <alignment horizontal="center" vertical="center"/>
    </xf>
    <xf numFmtId="0" fontId="6" fillId="4" borderId="6" xfId="0" applyFont="1" applyFill="1" applyBorder="1" applyAlignment="1">
      <alignment horizontal="center" vertical="center"/>
    </xf>
    <xf numFmtId="0" fontId="13" fillId="0" borderId="12" xfId="0" applyFont="1" applyBorder="1" applyAlignment="1">
      <alignment horizontal="center" vertical="center"/>
    </xf>
    <xf numFmtId="0" fontId="4" fillId="0" borderId="12" xfId="0" applyFont="1" applyBorder="1" applyAlignment="1">
      <alignment horizontal="center" vertical="center"/>
    </xf>
    <xf numFmtId="0" fontId="9" fillId="10" borderId="31"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2" borderId="32" xfId="0" applyFont="1" applyFill="1" applyBorder="1" applyAlignment="1">
      <alignment horizontal="left" vertical="center"/>
    </xf>
    <xf numFmtId="9" fontId="1" fillId="2" borderId="32" xfId="2" applyFont="1" applyFill="1" applyBorder="1" applyAlignment="1">
      <alignment horizontal="center" vertical="center" wrapText="1"/>
    </xf>
    <xf numFmtId="171" fontId="13" fillId="11" borderId="15" xfId="0" applyNumberFormat="1" applyFont="1" applyFill="1" applyBorder="1" applyAlignment="1">
      <alignment horizontal="center" vertical="center" wrapText="1"/>
    </xf>
    <xf numFmtId="13" fontId="1" fillId="3" borderId="32" xfId="2" applyNumberFormat="1" applyFont="1" applyFill="1" applyBorder="1" applyAlignment="1">
      <alignment horizontal="center" vertical="center"/>
    </xf>
    <xf numFmtId="0" fontId="9" fillId="10" borderId="4" xfId="0" applyFont="1" applyFill="1" applyBorder="1" applyAlignment="1">
      <alignment horizontal="center" vertical="center" wrapText="1"/>
    </xf>
    <xf numFmtId="1" fontId="15" fillId="12" borderId="3" xfId="0" applyNumberFormat="1" applyFont="1" applyFill="1" applyBorder="1" applyAlignment="1">
      <alignment horizontal="center" vertical="center"/>
    </xf>
    <xf numFmtId="9" fontId="1" fillId="3" borderId="32" xfId="2" applyFont="1" applyFill="1" applyBorder="1" applyAlignment="1">
      <alignment horizontal="center" vertical="center" wrapText="1"/>
    </xf>
    <xf numFmtId="0" fontId="16" fillId="2" borderId="3" xfId="0" applyFont="1" applyFill="1" applyBorder="1" applyAlignment="1">
      <alignment horizontal="center" vertical="center"/>
    </xf>
    <xf numFmtId="9" fontId="15" fillId="12" borderId="12" xfId="0" applyNumberFormat="1" applyFont="1" applyFill="1" applyBorder="1" applyAlignment="1">
      <alignment horizontal="center" vertical="center"/>
    </xf>
    <xf numFmtId="9" fontId="16" fillId="2" borderId="3" xfId="2" applyFont="1" applyFill="1" applyBorder="1" applyAlignment="1">
      <alignment horizontal="center" vertical="center"/>
    </xf>
    <xf numFmtId="9" fontId="17" fillId="12" borderId="3" xfId="2" applyFont="1" applyFill="1" applyBorder="1" applyAlignment="1">
      <alignment horizontal="center" vertical="center"/>
    </xf>
    <xf numFmtId="9" fontId="17" fillId="12" borderId="3" xfId="0" applyNumberFormat="1" applyFont="1" applyFill="1" applyBorder="1" applyAlignment="1">
      <alignment horizontal="center" vertical="center"/>
    </xf>
    <xf numFmtId="0" fontId="16" fillId="3" borderId="3" xfId="0" applyFont="1" applyFill="1" applyBorder="1" applyAlignment="1">
      <alignment horizontal="center" vertical="center" wrapText="1"/>
    </xf>
    <xf numFmtId="0" fontId="17" fillId="12" borderId="3" xfId="0" applyFont="1" applyFill="1" applyBorder="1" applyAlignment="1">
      <alignment horizontal="center" vertical="center" wrapText="1"/>
    </xf>
    <xf numFmtId="9" fontId="17" fillId="12" borderId="3" xfId="2" applyFont="1" applyFill="1" applyBorder="1" applyAlignment="1">
      <alignment horizontal="center" vertical="center" wrapText="1"/>
    </xf>
    <xf numFmtId="0" fontId="16" fillId="2" borderId="3" xfId="0" applyFont="1" applyFill="1" applyBorder="1" applyAlignment="1">
      <alignment horizontal="left" vertical="center" wrapText="1"/>
    </xf>
    <xf numFmtId="10" fontId="1" fillId="7" borderId="0" xfId="2" applyNumberFormat="1" applyFont="1" applyFill="1" applyBorder="1" applyAlignment="1">
      <alignment horizontal="left" vertical="center" wrapText="1"/>
    </xf>
    <xf numFmtId="0" fontId="18" fillId="3" borderId="3" xfId="0" applyFont="1" applyFill="1" applyBorder="1" applyAlignment="1">
      <alignment horizontal="center" vertical="center"/>
    </xf>
    <xf numFmtId="9" fontId="18" fillId="2" borderId="3" xfId="2" applyFont="1" applyFill="1" applyBorder="1" applyAlignment="1">
      <alignment horizontal="center" vertical="center"/>
    </xf>
    <xf numFmtId="0" fontId="15" fillId="0" borderId="0" xfId="0" applyFont="1" applyBorder="1" applyAlignment="1">
      <alignment horizontal="left" vertical="center"/>
    </xf>
    <xf numFmtId="0" fontId="1" fillId="0" borderId="0" xfId="0" applyFont="1" applyBorder="1" applyAlignment="1">
      <alignment horizontal="left" vertical="center"/>
    </xf>
    <xf numFmtId="0" fontId="7" fillId="0" borderId="0" xfId="0" applyFont="1" applyBorder="1" applyAlignment="1">
      <alignment horizontal="center" vertical="center" wrapText="1"/>
    </xf>
    <xf numFmtId="9" fontId="15" fillId="0" borderId="0" xfId="0" applyNumberFormat="1" applyFont="1" applyBorder="1" applyAlignment="1">
      <alignment horizontal="left" vertical="center"/>
    </xf>
    <xf numFmtId="0" fontId="6" fillId="10" borderId="6"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9" fillId="7" borderId="0"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0" xfId="0" applyFont="1" applyFill="1" applyAlignment="1">
      <alignment horizontal="left" vertical="top" wrapText="1"/>
    </xf>
    <xf numFmtId="9" fontId="15" fillId="12" borderId="3" xfId="2"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1" fontId="1" fillId="2" borderId="3" xfId="2" applyNumberFormat="1" applyFont="1" applyFill="1" applyBorder="1" applyAlignment="1">
      <alignment horizontal="center" vertical="center"/>
    </xf>
    <xf numFmtId="14" fontId="4" fillId="0" borderId="3" xfId="0" applyNumberFormat="1" applyFont="1" applyBorder="1" applyAlignment="1">
      <alignment horizontal="center" vertical="center"/>
    </xf>
    <xf numFmtId="0" fontId="1" fillId="3" borderId="3" xfId="0" applyFont="1" applyFill="1" applyBorder="1" applyAlignment="1">
      <alignment horizontal="center" vertical="center"/>
    </xf>
    <xf numFmtId="0" fontId="1" fillId="2"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9" fontId="15" fillId="12" borderId="12" xfId="0" applyNumberFormat="1" applyFont="1" applyFill="1" applyBorder="1" applyAlignment="1">
      <alignment horizontal="center" vertical="center"/>
    </xf>
    <xf numFmtId="9" fontId="1" fillId="2" borderId="12" xfId="2" applyFont="1" applyFill="1" applyBorder="1" applyAlignment="1">
      <alignment horizontal="center" vertical="center"/>
    </xf>
    <xf numFmtId="0" fontId="1" fillId="7" borderId="45" xfId="0" applyFont="1" applyFill="1" applyBorder="1" applyAlignment="1">
      <alignment horizontal="left" vertical="center" wrapText="1"/>
    </xf>
    <xf numFmtId="0" fontId="1" fillId="7" borderId="43" xfId="0" applyFont="1" applyFill="1" applyBorder="1" applyAlignment="1">
      <alignment horizontal="left" vertical="center"/>
    </xf>
    <xf numFmtId="0" fontId="1" fillId="2" borderId="3" xfId="0" applyFont="1" applyFill="1" applyBorder="1" applyAlignment="1">
      <alignment horizontal="center" vertical="center"/>
    </xf>
    <xf numFmtId="0" fontId="16" fillId="3" borderId="3" xfId="0" applyFont="1" applyFill="1" applyBorder="1" applyAlignment="1">
      <alignment horizontal="center" vertical="center"/>
    </xf>
    <xf numFmtId="0" fontId="18" fillId="12" borderId="3" xfId="0" applyFont="1" applyFill="1" applyBorder="1" applyAlignment="1">
      <alignment horizontal="center" vertical="center"/>
    </xf>
    <xf numFmtId="10" fontId="13" fillId="11" borderId="15" xfId="0" applyNumberFormat="1" applyFont="1" applyFill="1" applyBorder="1" applyAlignment="1">
      <alignment horizontal="center" vertical="center" wrapText="1"/>
    </xf>
    <xf numFmtId="0" fontId="22" fillId="3" borderId="15" xfId="4" applyFont="1" applyFill="1" applyBorder="1" applyAlignment="1">
      <alignment horizontal="left" vertical="center" wrapText="1"/>
    </xf>
    <xf numFmtId="0" fontId="23" fillId="12" borderId="3" xfId="0" applyFont="1" applyFill="1" applyBorder="1" applyAlignment="1">
      <alignment horizontal="center" vertical="center"/>
    </xf>
    <xf numFmtId="0" fontId="22" fillId="2" borderId="36" xfId="4" applyFont="1" applyFill="1" applyBorder="1" applyAlignment="1">
      <alignment horizontal="left" vertical="center" wrapText="1"/>
    </xf>
    <xf numFmtId="0" fontId="22" fillId="2" borderId="44" xfId="4" applyFont="1" applyFill="1" applyBorder="1" applyAlignment="1">
      <alignment horizontal="left" vertical="center" wrapText="1"/>
    </xf>
    <xf numFmtId="171" fontId="13" fillId="11" borderId="40" xfId="0" applyNumberFormat="1" applyFont="1" applyFill="1" applyBorder="1" applyAlignment="1">
      <alignment horizontal="center" vertical="center" wrapText="1"/>
    </xf>
    <xf numFmtId="171" fontId="13" fillId="11" borderId="42"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9" fontId="1" fillId="0" borderId="0" xfId="2" applyFont="1" applyAlignment="1">
      <alignment horizontal="center" vertical="center"/>
    </xf>
    <xf numFmtId="171" fontId="13" fillId="11" borderId="3" xfId="0" applyNumberFormat="1" applyFont="1" applyFill="1" applyBorder="1" applyAlignment="1">
      <alignment horizontal="center" vertical="center" wrapText="1"/>
    </xf>
    <xf numFmtId="0" fontId="16" fillId="3" borderId="3" xfId="4" applyFont="1" applyFill="1" applyBorder="1" applyAlignment="1">
      <alignment horizontal="center" vertical="center" wrapText="1"/>
    </xf>
    <xf numFmtId="0" fontId="16" fillId="2" borderId="3" xfId="5" applyFont="1" applyFill="1" applyBorder="1" applyAlignment="1">
      <alignment horizontal="left" vertical="center" wrapText="1"/>
    </xf>
    <xf numFmtId="0" fontId="16" fillId="3" borderId="3" xfId="5" applyFont="1" applyFill="1" applyBorder="1" applyAlignment="1">
      <alignment horizontal="left" vertical="center" wrapText="1"/>
    </xf>
    <xf numFmtId="0" fontId="17" fillId="12" borderId="3"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justify"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6" xfId="0" applyFont="1" applyFill="1" applyBorder="1" applyAlignment="1">
      <alignment horizontal="center" vertical="center"/>
    </xf>
    <xf numFmtId="0" fontId="6" fillId="5" borderId="1" xfId="0" applyFont="1" applyFill="1" applyBorder="1" applyAlignment="1">
      <alignment horizontal="center" vertical="center"/>
    </xf>
    <xf numFmtId="10" fontId="16" fillId="2" borderId="32" xfId="2" applyNumberFormat="1" applyFont="1" applyFill="1" applyBorder="1" applyAlignment="1">
      <alignment horizontal="center" vertical="center" wrapText="1"/>
    </xf>
    <xf numFmtId="10" fontId="13" fillId="11" borderId="40" xfId="0" applyNumberFormat="1" applyFont="1" applyFill="1" applyBorder="1" applyAlignment="1">
      <alignment horizontal="center" vertical="center" wrapText="1"/>
    </xf>
    <xf numFmtId="10" fontId="13" fillId="11" borderId="3"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justify" vertical="center"/>
    </xf>
    <xf numFmtId="0" fontId="1" fillId="3" borderId="1" xfId="0" applyFont="1" applyFill="1" applyBorder="1" applyAlignment="1">
      <alignment horizontal="center" vertical="center" wrapText="1"/>
    </xf>
    <xf numFmtId="169" fontId="7" fillId="3" borderId="3" xfId="1" applyNumberFormat="1" applyFont="1" applyFill="1" applyBorder="1" applyAlignment="1">
      <alignment horizontal="left" vertical="center"/>
    </xf>
    <xf numFmtId="0" fontId="13" fillId="7" borderId="3" xfId="0" applyFont="1" applyFill="1" applyBorder="1" applyAlignment="1">
      <alignment horizontal="center" vertical="center"/>
    </xf>
    <xf numFmtId="14" fontId="4" fillId="7" borderId="3" xfId="0" applyNumberFormat="1" applyFont="1" applyFill="1" applyBorder="1" applyAlignment="1">
      <alignment horizontal="center" vertical="center"/>
    </xf>
    <xf numFmtId="0" fontId="1" fillId="7" borderId="0" xfId="0" applyFont="1" applyFill="1" applyAlignment="1">
      <alignment horizontal="center" vertical="center"/>
    </xf>
    <xf numFmtId="0" fontId="4" fillId="7" borderId="3" xfId="0" applyFont="1" applyFill="1" applyBorder="1" applyAlignment="1">
      <alignment horizontal="center" vertical="center"/>
    </xf>
    <xf numFmtId="0" fontId="13" fillId="7" borderId="12" xfId="0" applyFont="1" applyFill="1" applyBorder="1" applyAlignment="1">
      <alignment horizontal="center" vertical="center"/>
    </xf>
    <xf numFmtId="0" fontId="4" fillId="7" borderId="1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9" xfId="0" applyFont="1" applyFill="1" applyBorder="1" applyAlignment="1">
      <alignment vertical="center"/>
    </xf>
    <xf numFmtId="0" fontId="6" fillId="4" borderId="50" xfId="0" applyFont="1" applyFill="1" applyBorder="1" applyAlignment="1">
      <alignment vertical="center"/>
    </xf>
    <xf numFmtId="0" fontId="6" fillId="4" borderId="54" xfId="0" applyFont="1" applyFill="1" applyBorder="1" applyAlignment="1">
      <alignment vertical="center"/>
    </xf>
    <xf numFmtId="0" fontId="6" fillId="0" borderId="0" xfId="0" applyFont="1" applyFill="1" applyAlignment="1">
      <alignment horizontal="center" vertical="center"/>
    </xf>
    <xf numFmtId="0" fontId="6"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1" fillId="2" borderId="58" xfId="0" applyFont="1" applyFill="1" applyBorder="1" applyAlignment="1">
      <alignment vertical="center"/>
    </xf>
    <xf numFmtId="0" fontId="16" fillId="2" borderId="16" xfId="0" applyFont="1" applyFill="1" applyBorder="1" applyAlignment="1">
      <alignment horizontal="left" vertical="center" wrapText="1"/>
    </xf>
    <xf numFmtId="0" fontId="16" fillId="17" borderId="3" xfId="0" applyFont="1" applyFill="1" applyBorder="1" applyAlignment="1">
      <alignment horizontal="left" vertical="center" wrapText="1"/>
    </xf>
    <xf numFmtId="0" fontId="1" fillId="17" borderId="3" xfId="0" applyFont="1" applyFill="1" applyBorder="1" applyAlignment="1">
      <alignment horizontal="left" vertical="center" wrapText="1"/>
    </xf>
    <xf numFmtId="170" fontId="1" fillId="2" borderId="3" xfId="0" applyNumberFormat="1" applyFont="1" applyFill="1" applyBorder="1" applyAlignment="1">
      <alignment vertical="center"/>
    </xf>
    <xf numFmtId="0" fontId="1" fillId="3" borderId="3" xfId="0" applyFont="1" applyFill="1" applyBorder="1" applyAlignment="1">
      <alignment vertical="center" wrapText="1"/>
    </xf>
    <xf numFmtId="171" fontId="1" fillId="2" borderId="3" xfId="2" applyNumberFormat="1" applyFont="1" applyFill="1" applyBorder="1" applyAlignment="1">
      <alignment horizontal="center" vertical="center"/>
    </xf>
    <xf numFmtId="10" fontId="1" fillId="2" borderId="3" xfId="0" applyNumberFormat="1" applyFont="1" applyFill="1" applyBorder="1" applyAlignment="1">
      <alignment horizontal="left" vertical="center"/>
    </xf>
    <xf numFmtId="0" fontId="1" fillId="2" borderId="3" xfId="0" applyFont="1" applyFill="1" applyBorder="1" applyAlignment="1">
      <alignment horizontal="left" vertical="top" wrapText="1"/>
    </xf>
    <xf numFmtId="9" fontId="1" fillId="2" borderId="1" xfId="2" applyFont="1" applyFill="1" applyBorder="1" applyAlignment="1">
      <alignment horizontal="center" vertical="center"/>
    </xf>
    <xf numFmtId="0" fontId="1" fillId="2" borderId="1" xfId="0" applyFont="1" applyFill="1" applyBorder="1" applyAlignment="1">
      <alignment horizontal="left" vertical="top" wrapText="1"/>
    </xf>
    <xf numFmtId="0" fontId="1" fillId="0" borderId="0" xfId="0" applyFont="1" applyFill="1" applyAlignment="1">
      <alignment horizontal="left" vertical="center"/>
    </xf>
    <xf numFmtId="0" fontId="1" fillId="3" borderId="4" xfId="0" applyFont="1" applyFill="1" applyBorder="1" applyAlignment="1">
      <alignment vertical="center"/>
    </xf>
    <xf numFmtId="0" fontId="1" fillId="3" borderId="4" xfId="0" applyFont="1" applyFill="1" applyBorder="1" applyAlignment="1">
      <alignment vertical="center" wrapText="1"/>
    </xf>
    <xf numFmtId="0" fontId="1" fillId="2" borderId="0" xfId="0" applyFont="1" applyFill="1" applyBorder="1" applyAlignment="1">
      <alignment vertical="center"/>
    </xf>
    <xf numFmtId="0" fontId="16" fillId="3" borderId="12" xfId="0" applyFont="1" applyFill="1" applyBorder="1" applyAlignment="1">
      <alignment horizontal="left" vertical="center" wrapText="1"/>
    </xf>
    <xf numFmtId="0" fontId="16" fillId="18"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 fillId="19" borderId="3" xfId="0" applyFont="1" applyFill="1" applyBorder="1" applyAlignment="1">
      <alignment horizontal="left" vertical="center" wrapText="1"/>
    </xf>
    <xf numFmtId="9" fontId="1" fillId="2" borderId="3" xfId="0" applyNumberFormat="1" applyFont="1" applyFill="1" applyBorder="1" applyAlignment="1">
      <alignment horizontal="left" vertical="center"/>
    </xf>
    <xf numFmtId="9" fontId="1" fillId="3" borderId="1" xfId="2"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top" wrapText="1"/>
    </xf>
    <xf numFmtId="13" fontId="16" fillId="2" borderId="3" xfId="2" applyNumberFormat="1" applyFont="1" applyFill="1" applyBorder="1" applyAlignment="1">
      <alignment horizontal="center" vertical="center"/>
    </xf>
    <xf numFmtId="9" fontId="16" fillId="2" borderId="3" xfId="0" applyNumberFormat="1" applyFont="1" applyFill="1" applyBorder="1" applyAlignment="1">
      <alignment horizontal="center" vertical="center"/>
    </xf>
    <xf numFmtId="0" fontId="16" fillId="2" borderId="3" xfId="0" applyNumberFormat="1" applyFont="1" applyFill="1" applyBorder="1" applyAlignment="1">
      <alignment horizontal="center" vertical="center" wrapText="1"/>
    </xf>
    <xf numFmtId="9" fontId="16" fillId="2" borderId="3" xfId="2" applyFont="1" applyFill="1" applyBorder="1" applyAlignment="1">
      <alignment horizontal="center" vertical="center" wrapText="1"/>
    </xf>
    <xf numFmtId="0" fontId="16" fillId="18" borderId="16" xfId="0" applyFont="1" applyFill="1" applyBorder="1" applyAlignment="1">
      <alignment horizontal="left" vertical="center" wrapText="1"/>
    </xf>
    <xf numFmtId="0" fontId="16" fillId="18" borderId="3" xfId="0" applyFont="1" applyFill="1" applyBorder="1" applyAlignment="1">
      <alignment horizontal="left" vertical="center" wrapText="1"/>
    </xf>
    <xf numFmtId="9" fontId="16" fillId="3" borderId="3" xfId="0" applyNumberFormat="1" applyFont="1" applyFill="1" applyBorder="1" applyAlignment="1">
      <alignment horizontal="center" vertical="center"/>
    </xf>
    <xf numFmtId="0" fontId="1" fillId="3" borderId="3" xfId="0" applyFont="1" applyFill="1" applyBorder="1" applyAlignment="1">
      <alignment horizontal="left" vertical="center"/>
    </xf>
    <xf numFmtId="9" fontId="16" fillId="3" borderId="3" xfId="2" applyFont="1" applyFill="1" applyBorder="1" applyAlignment="1">
      <alignment horizontal="center" vertical="center"/>
    </xf>
    <xf numFmtId="0" fontId="16" fillId="3" borderId="3" xfId="0" applyFont="1" applyFill="1" applyBorder="1" applyAlignment="1">
      <alignment horizontal="left" vertical="center" wrapText="1"/>
    </xf>
    <xf numFmtId="9" fontId="16" fillId="3" borderId="3" xfId="2" applyFont="1" applyFill="1" applyBorder="1" applyAlignment="1">
      <alignment horizontal="center" vertical="center" wrapText="1"/>
    </xf>
    <xf numFmtId="172" fontId="1" fillId="2" borderId="1" xfId="8" applyNumberFormat="1" applyFont="1" applyFill="1" applyBorder="1" applyAlignment="1">
      <alignment horizontal="left" vertical="center"/>
    </xf>
    <xf numFmtId="9" fontId="1" fillId="2" borderId="1" xfId="2" applyFont="1" applyFill="1" applyBorder="1" applyAlignment="1">
      <alignment horizontal="center" vertical="center" wrapText="1"/>
    </xf>
    <xf numFmtId="0" fontId="1" fillId="18" borderId="3" xfId="0" applyFont="1" applyFill="1" applyBorder="1" applyAlignment="1">
      <alignment horizontal="left" vertical="center" wrapText="1"/>
    </xf>
    <xf numFmtId="172" fontId="1" fillId="3" borderId="1" xfId="8" applyNumberFormat="1" applyFont="1" applyFill="1" applyBorder="1" applyAlignment="1">
      <alignment horizontal="left" vertical="center"/>
    </xf>
    <xf numFmtId="9" fontId="1" fillId="3" borderId="1" xfId="2" applyFont="1" applyFill="1" applyBorder="1" applyAlignment="1">
      <alignment horizontal="center" vertical="center" wrapText="1"/>
    </xf>
    <xf numFmtId="172" fontId="16" fillId="3" borderId="1" xfId="8" applyNumberFormat="1" applyFont="1" applyFill="1" applyBorder="1" applyAlignment="1">
      <alignment horizontal="left" vertical="center"/>
    </xf>
    <xf numFmtId="9" fontId="16" fillId="3" borderId="1" xfId="2" applyFont="1" applyFill="1" applyBorder="1" applyAlignment="1">
      <alignment horizontal="center" vertical="center"/>
    </xf>
    <xf numFmtId="9" fontId="16" fillId="3" borderId="1" xfId="2" applyFont="1" applyFill="1" applyBorder="1" applyAlignment="1">
      <alignment horizontal="center" vertical="center" wrapText="1"/>
    </xf>
    <xf numFmtId="0" fontId="16" fillId="0" borderId="0" xfId="0" applyFont="1" applyFill="1" applyAlignment="1">
      <alignment horizontal="left" vertical="center"/>
    </xf>
    <xf numFmtId="172" fontId="1" fillId="2" borderId="62" xfId="8" applyNumberFormat="1" applyFont="1" applyFill="1" applyBorder="1" applyAlignment="1">
      <alignment horizontal="left" vertical="center"/>
    </xf>
    <xf numFmtId="9" fontId="1" fillId="2" borderId="62" xfId="2" applyFont="1" applyFill="1" applyBorder="1" applyAlignment="1">
      <alignment horizontal="center" vertical="center"/>
    </xf>
    <xf numFmtId="9" fontId="1" fillId="2" borderId="62" xfId="2" applyFont="1" applyFill="1" applyBorder="1" applyAlignment="1">
      <alignment horizontal="center" vertical="center" wrapText="1"/>
    </xf>
    <xf numFmtId="0" fontId="1" fillId="3" borderId="5" xfId="0" applyFont="1" applyFill="1" applyBorder="1" applyAlignment="1">
      <alignment vertical="center" wrapText="1"/>
    </xf>
    <xf numFmtId="43" fontId="1" fillId="2" borderId="3" xfId="8" applyFont="1" applyFill="1" applyBorder="1" applyAlignment="1">
      <alignment horizontal="center" vertical="center"/>
    </xf>
    <xf numFmtId="167" fontId="16" fillId="3" borderId="1" xfId="9" applyFont="1" applyFill="1" applyBorder="1" applyAlignment="1">
      <alignment horizontal="left" vertical="center"/>
    </xf>
    <xf numFmtId="0" fontId="16" fillId="3" borderId="1" xfId="0" applyFont="1" applyFill="1" applyBorder="1" applyAlignment="1">
      <alignment horizontal="center" vertical="center"/>
    </xf>
    <xf numFmtId="171" fontId="16" fillId="3" borderId="1" xfId="2" applyNumberFormat="1" applyFont="1" applyFill="1" applyBorder="1" applyAlignment="1">
      <alignment horizontal="center" vertical="center"/>
    </xf>
    <xf numFmtId="0" fontId="16" fillId="3" borderId="1" xfId="0" applyFont="1" applyFill="1" applyBorder="1" applyAlignment="1">
      <alignment horizontal="left" vertical="center" wrapText="1" shrinkToFit="1"/>
    </xf>
    <xf numFmtId="167" fontId="1" fillId="2" borderId="1" xfId="9" applyFont="1" applyFill="1" applyBorder="1" applyAlignment="1">
      <alignment horizontal="left" vertical="center"/>
    </xf>
    <xf numFmtId="171" fontId="1" fillId="2" borderId="1" xfId="2" applyNumberFormat="1" applyFont="1" applyFill="1" applyBorder="1" applyAlignment="1">
      <alignment horizontal="center" vertical="center"/>
    </xf>
    <xf numFmtId="43" fontId="16" fillId="18" borderId="3" xfId="8" applyFont="1" applyFill="1" applyBorder="1" applyAlignment="1">
      <alignment horizontal="center" vertical="center" wrapText="1"/>
    </xf>
    <xf numFmtId="0" fontId="16" fillId="18" borderId="3"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 fillId="3" borderId="2" xfId="0" applyFont="1" applyFill="1" applyBorder="1" applyAlignment="1">
      <alignment vertical="center" wrapText="1"/>
    </xf>
    <xf numFmtId="43" fontId="1" fillId="3" borderId="3" xfId="8" applyFont="1" applyFill="1" applyBorder="1" applyAlignment="1">
      <alignment horizontal="center" vertical="center"/>
    </xf>
    <xf numFmtId="0" fontId="1" fillId="2" borderId="4" xfId="0" applyFont="1" applyFill="1" applyBorder="1" applyAlignment="1">
      <alignment vertical="center" wrapText="1"/>
    </xf>
    <xf numFmtId="0" fontId="16" fillId="20" borderId="3" xfId="0" applyFont="1" applyFill="1" applyBorder="1" applyAlignment="1">
      <alignment horizontal="left" vertical="center" wrapText="1"/>
    </xf>
    <xf numFmtId="9" fontId="1" fillId="3" borderId="4" xfId="2" applyFont="1" applyFill="1" applyBorder="1" applyAlignment="1">
      <alignment vertical="center" wrapText="1"/>
    </xf>
    <xf numFmtId="9" fontId="1" fillId="3" borderId="4" xfId="2" applyFont="1" applyFill="1" applyBorder="1" applyAlignment="1">
      <alignment horizontal="center" vertical="center" wrapText="1"/>
    </xf>
    <xf numFmtId="9" fontId="1" fillId="3" borderId="4" xfId="2" applyFont="1" applyFill="1" applyBorder="1" applyAlignment="1">
      <alignment horizontal="left" vertical="center" wrapText="1"/>
    </xf>
    <xf numFmtId="0" fontId="16" fillId="3" borderId="4" xfId="0" applyFont="1" applyFill="1" applyBorder="1" applyAlignment="1">
      <alignment vertical="center" wrapText="1"/>
    </xf>
    <xf numFmtId="9" fontId="1" fillId="2" borderId="3" xfId="2" applyFont="1" applyFill="1" applyBorder="1" applyAlignment="1">
      <alignment horizontal="left" vertical="center"/>
    </xf>
    <xf numFmtId="0" fontId="1" fillId="2" borderId="3" xfId="0" applyFont="1" applyFill="1" applyBorder="1" applyAlignment="1">
      <alignment horizontal="justify" vertical="top"/>
    </xf>
    <xf numFmtId="171" fontId="1" fillId="3" borderId="3" xfId="0" applyNumberFormat="1" applyFont="1" applyFill="1" applyBorder="1" applyAlignment="1">
      <alignment horizontal="left" vertical="center"/>
    </xf>
    <xf numFmtId="0" fontId="1" fillId="2" borderId="3" xfId="0" applyFont="1" applyFill="1" applyBorder="1" applyAlignment="1">
      <alignment horizontal="justify" vertical="center"/>
    </xf>
    <xf numFmtId="0" fontId="1" fillId="2" borderId="3" xfId="0" applyFont="1" applyFill="1" applyBorder="1" applyAlignment="1">
      <alignment horizontal="justify" vertical="center" wrapText="1"/>
    </xf>
    <xf numFmtId="0" fontId="1" fillId="2" borderId="4" xfId="0" applyFont="1" applyFill="1" applyBorder="1" applyAlignment="1">
      <alignment vertical="center"/>
    </xf>
    <xf numFmtId="0" fontId="16" fillId="17" borderId="3" xfId="0" applyFont="1" applyFill="1" applyBorder="1" applyAlignment="1">
      <alignment vertical="center" wrapText="1"/>
    </xf>
    <xf numFmtId="0" fontId="16" fillId="2" borderId="3" xfId="0" applyFont="1" applyFill="1" applyBorder="1" applyAlignment="1">
      <alignment vertical="center"/>
    </xf>
    <xf numFmtId="0" fontId="16" fillId="3" borderId="8" xfId="0" applyFont="1" applyFill="1" applyBorder="1" applyAlignment="1">
      <alignment horizontal="left" vertical="center"/>
    </xf>
    <xf numFmtId="9" fontId="16" fillId="3" borderId="1" xfId="2" applyFont="1" applyFill="1" applyBorder="1" applyAlignment="1">
      <alignment horizontal="left" vertical="center"/>
    </xf>
    <xf numFmtId="0" fontId="1" fillId="20" borderId="3" xfId="0" applyFont="1" applyFill="1" applyBorder="1" applyAlignment="1">
      <alignment horizontal="left" vertical="center" wrapText="1"/>
    </xf>
    <xf numFmtId="0" fontId="16" fillId="2" borderId="1" xfId="0" applyFont="1" applyFill="1" applyBorder="1" applyAlignment="1">
      <alignment horizontal="center" vertical="center"/>
    </xf>
    <xf numFmtId="9" fontId="16" fillId="2" borderId="1" xfId="2" applyFont="1" applyFill="1" applyBorder="1" applyAlignment="1">
      <alignment horizontal="center" vertical="center"/>
    </xf>
    <xf numFmtId="0" fontId="16" fillId="2" borderId="1" xfId="0" applyFont="1" applyFill="1" applyBorder="1" applyAlignment="1">
      <alignment horizontal="left" vertical="center" wrapText="1"/>
    </xf>
    <xf numFmtId="9" fontId="1" fillId="3" borderId="1" xfId="0" applyNumberFormat="1" applyFont="1" applyFill="1" applyBorder="1" applyAlignment="1">
      <alignment horizontal="left" vertical="center"/>
    </xf>
    <xf numFmtId="171" fontId="1" fillId="3" borderId="1" xfId="2" applyNumberFormat="1" applyFont="1" applyFill="1" applyBorder="1" applyAlignment="1">
      <alignment horizontal="center" vertical="center"/>
    </xf>
    <xf numFmtId="9" fontId="1" fillId="2" borderId="1" xfId="0" applyNumberFormat="1" applyFont="1" applyFill="1" applyBorder="1" applyAlignment="1">
      <alignment horizontal="left" vertical="center"/>
    </xf>
    <xf numFmtId="10" fontId="1" fillId="3" borderId="1" xfId="2" applyNumberFormat="1" applyFont="1" applyFill="1" applyBorder="1" applyAlignment="1">
      <alignment horizontal="center" vertical="center"/>
    </xf>
    <xf numFmtId="0" fontId="16" fillId="19" borderId="3" xfId="0" applyFont="1" applyFill="1" applyBorder="1" applyAlignment="1">
      <alignment horizontal="left" vertical="center" wrapText="1"/>
    </xf>
    <xf numFmtId="0" fontId="28" fillId="19" borderId="3" xfId="0" applyFont="1" applyFill="1" applyBorder="1" applyAlignment="1">
      <alignment horizontal="left" vertical="center" wrapText="1"/>
    </xf>
    <xf numFmtId="9" fontId="1" fillId="3" borderId="2" xfId="2" applyFont="1" applyFill="1" applyBorder="1" applyAlignment="1">
      <alignment vertical="center"/>
    </xf>
    <xf numFmtId="9" fontId="1" fillId="3" borderId="2" xfId="0" applyNumberFormat="1" applyFont="1" applyFill="1" applyBorder="1" applyAlignment="1">
      <alignment vertical="center"/>
    </xf>
    <xf numFmtId="0" fontId="16" fillId="17" borderId="24" xfId="0" applyFont="1" applyFill="1" applyBorder="1" applyAlignment="1">
      <alignment horizontal="left" vertical="center" wrapText="1"/>
    </xf>
    <xf numFmtId="0" fontId="16" fillId="17" borderId="13" xfId="0" applyFont="1" applyFill="1" applyBorder="1" applyAlignment="1">
      <alignment horizontal="left" vertical="center" wrapText="1"/>
    </xf>
    <xf numFmtId="0" fontId="16" fillId="2" borderId="13" xfId="0" applyFont="1" applyFill="1" applyBorder="1" applyAlignment="1">
      <alignment horizontal="center" vertical="center"/>
    </xf>
    <xf numFmtId="0" fontId="16" fillId="20" borderId="13" xfId="0" applyFont="1" applyFill="1" applyBorder="1" applyAlignment="1">
      <alignment horizontal="center" vertical="center" wrapText="1"/>
    </xf>
    <xf numFmtId="0" fontId="16" fillId="2" borderId="13" xfId="0" applyFont="1" applyFill="1" applyBorder="1" applyAlignment="1">
      <alignment horizontal="left" vertical="center" wrapText="1"/>
    </xf>
    <xf numFmtId="167" fontId="16" fillId="2" borderId="3" xfId="9" applyFont="1" applyFill="1" applyBorder="1" applyAlignment="1">
      <alignment horizontal="center" vertical="center"/>
    </xf>
    <xf numFmtId="0" fontId="1" fillId="20" borderId="3" xfId="0" applyFont="1" applyFill="1" applyBorder="1" applyAlignment="1">
      <alignment horizontal="center" vertical="center" wrapText="1"/>
    </xf>
    <xf numFmtId="0" fontId="1" fillId="3" borderId="3" xfId="9" applyNumberFormat="1" applyFont="1" applyFill="1" applyBorder="1" applyAlignment="1">
      <alignment horizontal="center" vertical="center"/>
    </xf>
    <xf numFmtId="167" fontId="1" fillId="3" borderId="3" xfId="9" applyFont="1" applyFill="1" applyBorder="1" applyAlignment="1">
      <alignment horizontal="center" vertical="center"/>
    </xf>
    <xf numFmtId="9" fontId="1" fillId="3" borderId="3" xfId="2" applyFont="1" applyFill="1" applyBorder="1" applyAlignment="1">
      <alignment horizontal="center" vertical="center" wrapText="1"/>
    </xf>
    <xf numFmtId="0" fontId="1" fillId="19" borderId="3" xfId="0" applyFont="1" applyFill="1" applyBorder="1" applyAlignment="1">
      <alignment horizontal="center" vertical="center" wrapText="1"/>
    </xf>
    <xf numFmtId="167" fontId="1" fillId="2" borderId="3" xfId="9" applyFont="1" applyFill="1" applyBorder="1" applyAlignment="1">
      <alignment horizontal="center" vertical="center"/>
    </xf>
    <xf numFmtId="9" fontId="1" fillId="2" borderId="3" xfId="2" applyFont="1" applyFill="1" applyBorder="1" applyAlignment="1">
      <alignment horizontal="center" vertical="center" wrapText="1"/>
    </xf>
    <xf numFmtId="0" fontId="16" fillId="2" borderId="3" xfId="0" applyFont="1" applyFill="1" applyBorder="1" applyAlignment="1">
      <alignment horizontal="left" vertical="center"/>
    </xf>
    <xf numFmtId="0" fontId="22" fillId="2" borderId="3" xfId="0" applyFont="1" applyFill="1" applyBorder="1" applyAlignment="1">
      <alignment horizontal="center" vertical="center"/>
    </xf>
    <xf numFmtId="0" fontId="29" fillId="20" borderId="16" xfId="0" applyFont="1" applyFill="1" applyBorder="1" applyAlignment="1">
      <alignment horizontal="center" vertical="center" wrapText="1"/>
    </xf>
    <xf numFmtId="0" fontId="29" fillId="20"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16" fillId="19" borderId="3" xfId="0" applyFont="1" applyFill="1" applyBorder="1" applyAlignment="1">
      <alignment horizontal="center" vertical="center" wrapText="1"/>
    </xf>
    <xf numFmtId="0" fontId="30" fillId="19" borderId="3" xfId="0" applyFont="1" applyFill="1" applyBorder="1" applyAlignment="1">
      <alignment horizontal="center" vertical="center" wrapText="1"/>
    </xf>
    <xf numFmtId="0" fontId="31" fillId="2" borderId="3" xfId="0" applyFont="1" applyFill="1" applyBorder="1" applyAlignment="1">
      <alignment horizontal="center" vertical="center"/>
    </xf>
    <xf numFmtId="0" fontId="32" fillId="2" borderId="3" xfId="0" applyFont="1" applyFill="1" applyBorder="1" applyAlignment="1">
      <alignment horizontal="left" vertical="center"/>
    </xf>
    <xf numFmtId="0" fontId="1" fillId="3" borderId="12" xfId="0" applyFont="1" applyFill="1" applyBorder="1" applyAlignment="1">
      <alignment horizontal="center" vertical="center"/>
    </xf>
    <xf numFmtId="0" fontId="16" fillId="19" borderId="21"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19" borderId="14" xfId="0" applyFont="1" applyFill="1" applyBorder="1" applyAlignment="1">
      <alignment horizontal="center" vertical="center" wrapText="1"/>
    </xf>
    <xf numFmtId="0" fontId="30" fillId="19" borderId="14" xfId="0" applyFont="1" applyFill="1" applyBorder="1" applyAlignment="1">
      <alignment horizontal="center" vertical="center" wrapText="1"/>
    </xf>
    <xf numFmtId="0" fontId="1" fillId="2" borderId="14"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170" fontId="1" fillId="2" borderId="3" xfId="3" applyFont="1" applyFill="1" applyBorder="1" applyAlignment="1">
      <alignment horizontal="left" vertical="center"/>
    </xf>
    <xf numFmtId="9" fontId="16" fillId="2" borderId="3" xfId="2" applyFont="1" applyFill="1" applyBorder="1" applyAlignment="1">
      <alignment horizontal="left" vertical="center"/>
    </xf>
    <xf numFmtId="0" fontId="16" fillId="3" borderId="16" xfId="0" applyFont="1" applyFill="1" applyBorder="1" applyAlignment="1">
      <alignment horizontal="left" vertical="center" wrapText="1"/>
    </xf>
    <xf numFmtId="0" fontId="16" fillId="3" borderId="3" xfId="0" applyFont="1" applyFill="1" applyBorder="1" applyAlignment="1">
      <alignment horizontal="left" vertical="center"/>
    </xf>
    <xf numFmtId="173" fontId="16" fillId="3" borderId="3" xfId="0" applyNumberFormat="1" applyFont="1" applyFill="1" applyBorder="1" applyAlignment="1">
      <alignment horizontal="left" vertical="center"/>
    </xf>
    <xf numFmtId="9" fontId="16" fillId="3" borderId="3" xfId="2" applyFont="1" applyFill="1" applyBorder="1" applyAlignment="1">
      <alignment horizontal="left" vertical="center"/>
    </xf>
    <xf numFmtId="9" fontId="16" fillId="3" borderId="3" xfId="0" applyNumberFormat="1" applyFont="1" applyFill="1" applyBorder="1" applyAlignment="1">
      <alignment horizontal="left" vertical="center"/>
    </xf>
    <xf numFmtId="9" fontId="16" fillId="2" borderId="3" xfId="9" applyNumberFormat="1" applyFont="1" applyFill="1" applyBorder="1" applyAlignment="1">
      <alignment horizontal="left" vertical="center"/>
    </xf>
    <xf numFmtId="9" fontId="16" fillId="2" borderId="3" xfId="0" applyNumberFormat="1"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9" fontId="1" fillId="0" borderId="0" xfId="0" applyNumberFormat="1" applyFont="1" applyAlignment="1">
      <alignment horizontal="left" vertical="center"/>
    </xf>
    <xf numFmtId="10" fontId="1" fillId="0" borderId="0" xfId="0" applyNumberFormat="1" applyFont="1" applyAlignment="1">
      <alignment horizontal="left" vertical="center"/>
    </xf>
    <xf numFmtId="0" fontId="2" fillId="4" borderId="2" xfId="0" applyFont="1" applyFill="1" applyBorder="1" applyAlignment="1">
      <alignment horizontal="center" vertical="center"/>
    </xf>
    <xf numFmtId="0" fontId="2" fillId="0" borderId="0" xfId="0" applyFont="1" applyFill="1" applyAlignment="1">
      <alignment horizontal="center" vertical="center"/>
    </xf>
    <xf numFmtId="0" fontId="16" fillId="3" borderId="1" xfId="0" applyFont="1" applyFill="1" applyBorder="1" applyAlignment="1">
      <alignment horizontal="justify" vertical="center" wrapText="1"/>
    </xf>
    <xf numFmtId="0" fontId="1" fillId="0" borderId="0" xfId="0" applyFont="1" applyFill="1" applyAlignment="1">
      <alignment horizontal="center" vertical="center"/>
    </xf>
    <xf numFmtId="170" fontId="1" fillId="2" borderId="1" xfId="3" applyFont="1" applyFill="1" applyBorder="1" applyAlignment="1">
      <alignment horizontal="center" vertical="center"/>
    </xf>
    <xf numFmtId="169" fontId="7" fillId="2" borderId="1" xfId="10" applyNumberFormat="1" applyFont="1" applyFill="1" applyBorder="1" applyAlignment="1">
      <alignment horizontal="left" vertical="center"/>
    </xf>
    <xf numFmtId="174" fontId="1" fillId="2" borderId="1" xfId="0" applyNumberFormat="1" applyFont="1" applyFill="1" applyBorder="1" applyAlignment="1">
      <alignment horizontal="justify" vertical="center" wrapText="1"/>
    </xf>
    <xf numFmtId="0" fontId="1" fillId="3" borderId="1" xfId="0" applyFont="1" applyFill="1" applyBorder="1" applyAlignment="1">
      <alignment horizontal="justify" vertical="center"/>
    </xf>
    <xf numFmtId="9" fontId="1" fillId="3" borderId="1" xfId="0" applyNumberFormat="1" applyFont="1" applyFill="1" applyBorder="1" applyAlignment="1">
      <alignment horizontal="center" vertical="center"/>
    </xf>
    <xf numFmtId="9"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xf>
    <xf numFmtId="0" fontId="2" fillId="4" borderId="0" xfId="0" applyFont="1" applyFill="1" applyAlignment="1">
      <alignment horizontal="center" vertical="center"/>
    </xf>
    <xf numFmtId="0" fontId="1" fillId="2" borderId="2" xfId="0" applyFont="1" applyFill="1" applyBorder="1" applyAlignment="1">
      <alignment vertical="center" wrapText="1"/>
    </xf>
    <xf numFmtId="0" fontId="0" fillId="2" borderId="0" xfId="0" applyFill="1"/>
    <xf numFmtId="10" fontId="0" fillId="2" borderId="0" xfId="2" applyNumberFormat="1" applyFont="1" applyFill="1"/>
    <xf numFmtId="171" fontId="0" fillId="2" borderId="0" xfId="2" applyNumberFormat="1" applyFont="1" applyFill="1"/>
    <xf numFmtId="0" fontId="16" fillId="2" borderId="10"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10" fontId="1" fillId="3" borderId="1" xfId="2" applyNumberFormat="1" applyFont="1" applyFill="1" applyBorder="1" applyAlignment="1">
      <alignment horizontal="left" vertical="center"/>
    </xf>
    <xf numFmtId="0" fontId="16" fillId="3" borderId="4" xfId="0" applyFont="1" applyFill="1" applyBorder="1" applyAlignment="1">
      <alignment horizontal="left" vertical="center" wrapText="1"/>
    </xf>
    <xf numFmtId="0" fontId="16" fillId="3" borderId="4" xfId="0" applyFont="1" applyFill="1" applyBorder="1" applyAlignment="1">
      <alignment horizontal="center" vertical="center"/>
    </xf>
    <xf numFmtId="10" fontId="1" fillId="2" borderId="1" xfId="0" applyNumberFormat="1" applyFont="1" applyFill="1" applyBorder="1" applyAlignment="1">
      <alignment horizontal="left" vertical="center"/>
    </xf>
    <xf numFmtId="10" fontId="1" fillId="3" borderId="1" xfId="0" applyNumberFormat="1" applyFont="1" applyFill="1" applyBorder="1" applyAlignment="1">
      <alignment horizontal="left" vertical="center"/>
    </xf>
    <xf numFmtId="0" fontId="22" fillId="3" borderId="58" xfId="7" applyFont="1" applyFill="1" applyBorder="1" applyAlignment="1">
      <alignment vertical="center" wrapText="1"/>
    </xf>
    <xf numFmtId="0" fontId="16" fillId="3" borderId="63" xfId="0" applyFont="1" applyFill="1" applyBorder="1" applyAlignment="1">
      <alignment horizontal="center" vertical="center"/>
    </xf>
    <xf numFmtId="0" fontId="16" fillId="3" borderId="6" xfId="0" applyFont="1" applyFill="1" applyBorder="1" applyAlignment="1">
      <alignment horizontal="center" vertical="center"/>
    </xf>
    <xf numFmtId="0" fontId="22" fillId="3" borderId="58" xfId="7" applyFont="1" applyFill="1" applyBorder="1" applyAlignment="1">
      <alignment horizontal="center" vertical="center"/>
    </xf>
    <xf numFmtId="0" fontId="16" fillId="2" borderId="2" xfId="0" applyFont="1" applyFill="1" applyBorder="1" applyAlignment="1">
      <alignment horizontal="left" vertical="center" wrapText="1"/>
    </xf>
    <xf numFmtId="0" fontId="22" fillId="2" borderId="2" xfId="5" applyFont="1" applyFill="1" applyBorder="1" applyAlignment="1">
      <alignment horizontal="left" vertical="center" wrapText="1"/>
    </xf>
    <xf numFmtId="0" fontId="16" fillId="2" borderId="2" xfId="0"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171" fontId="1" fillId="0" borderId="0" xfId="2" applyNumberFormat="1" applyFont="1" applyAlignment="1">
      <alignment horizontal="left" vertical="center"/>
    </xf>
    <xf numFmtId="0" fontId="2" fillId="4" borderId="1"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4" xfId="0" applyFont="1" applyFill="1" applyBorder="1" applyAlignment="1">
      <alignment horizontal="center"/>
    </xf>
    <xf numFmtId="0" fontId="6" fillId="4" borderId="65" xfId="0" applyFont="1" applyFill="1" applyBorder="1" applyAlignment="1">
      <alignment horizontal="center" vertical="center"/>
    </xf>
    <xf numFmtId="0" fontId="16" fillId="2" borderId="4" xfId="0" applyFont="1" applyFill="1" applyBorder="1" applyAlignment="1">
      <alignment vertical="center" wrapText="1"/>
    </xf>
    <xf numFmtId="0" fontId="16" fillId="2" borderId="4"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9" xfId="0" applyFont="1" applyFill="1" applyBorder="1" applyAlignment="1">
      <alignment horizontal="center" vertical="center"/>
    </xf>
    <xf numFmtId="9" fontId="16" fillId="2" borderId="69" xfId="2" applyFont="1" applyFill="1" applyBorder="1" applyAlignment="1">
      <alignment horizontal="center" vertical="center"/>
    </xf>
    <xf numFmtId="0" fontId="16" fillId="2" borderId="65" xfId="0" applyFont="1" applyFill="1" applyBorder="1" applyAlignment="1">
      <alignment horizontal="center" vertical="center" wrapText="1"/>
    </xf>
    <xf numFmtId="0" fontId="16" fillId="2" borderId="2" xfId="0" applyFont="1" applyFill="1" applyBorder="1" applyAlignment="1">
      <alignment vertical="center" wrapText="1"/>
    </xf>
    <xf numFmtId="0" fontId="16" fillId="2" borderId="72" xfId="0" applyFont="1" applyFill="1" applyBorder="1" applyAlignment="1">
      <alignment horizontal="center" vertical="center"/>
    </xf>
    <xf numFmtId="0" fontId="16" fillId="3" borderId="1" xfId="0" applyFont="1" applyFill="1" applyBorder="1" applyAlignment="1">
      <alignment horizontal="left" vertical="center"/>
    </xf>
    <xf numFmtId="9" fontId="16" fillId="3" borderId="1" xfId="0" applyNumberFormat="1" applyFont="1" applyFill="1" applyBorder="1" applyAlignment="1">
      <alignment horizontal="center" vertical="center"/>
    </xf>
    <xf numFmtId="9" fontId="16" fillId="3" borderId="72" xfId="0" applyNumberFormat="1" applyFont="1" applyFill="1" applyBorder="1" applyAlignment="1">
      <alignment horizontal="center" vertical="center"/>
    </xf>
    <xf numFmtId="9" fontId="16" fillId="3" borderId="1" xfId="2" applyFont="1" applyFill="1" applyBorder="1" applyAlignment="1">
      <alignment horizontal="center"/>
    </xf>
    <xf numFmtId="0" fontId="16" fillId="3" borderId="73" xfId="0" applyFont="1" applyFill="1" applyBorder="1" applyAlignment="1">
      <alignment horizontal="center" vertical="center"/>
    </xf>
    <xf numFmtId="0" fontId="16" fillId="3" borderId="72" xfId="0" applyFont="1" applyFill="1" applyBorder="1" applyAlignment="1">
      <alignment horizontal="center" vertical="center"/>
    </xf>
    <xf numFmtId="0" fontId="16" fillId="3" borderId="73" xfId="0" applyFont="1" applyFill="1" applyBorder="1" applyAlignment="1">
      <alignment horizontal="center" vertical="center" wrapText="1"/>
    </xf>
    <xf numFmtId="0" fontId="1" fillId="2" borderId="5"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5" xfId="0" applyFont="1" applyFill="1" applyBorder="1" applyAlignment="1">
      <alignment vertical="center"/>
    </xf>
    <xf numFmtId="0" fontId="16" fillId="2" borderId="5" xfId="0" applyFont="1" applyFill="1" applyBorder="1" applyAlignment="1">
      <alignment horizontal="center" vertical="center"/>
    </xf>
    <xf numFmtId="0" fontId="16" fillId="2" borderId="1" xfId="0" applyFont="1" applyFill="1" applyBorder="1" applyAlignment="1">
      <alignment horizontal="left" vertical="center"/>
    </xf>
    <xf numFmtId="9" fontId="16" fillId="2" borderId="1" xfId="0" applyNumberFormat="1" applyFont="1" applyFill="1" applyBorder="1" applyAlignment="1">
      <alignment horizontal="center" vertical="center"/>
    </xf>
    <xf numFmtId="9" fontId="16" fillId="2" borderId="74" xfId="0" applyNumberFormat="1" applyFont="1" applyFill="1" applyBorder="1" applyAlignment="1">
      <alignment horizontal="center" vertical="center"/>
    </xf>
    <xf numFmtId="9" fontId="16" fillId="2" borderId="1" xfId="2" applyFont="1" applyFill="1" applyBorder="1" applyAlignment="1">
      <alignment horizontal="center"/>
    </xf>
    <xf numFmtId="0" fontId="16" fillId="2" borderId="73" xfId="0" applyFont="1" applyFill="1" applyBorder="1" applyAlignment="1">
      <alignment horizontal="center" vertical="center"/>
    </xf>
    <xf numFmtId="0" fontId="16" fillId="2" borderId="4" xfId="0" applyFont="1" applyFill="1" applyBorder="1" applyAlignment="1">
      <alignment horizontal="left" vertical="center"/>
    </xf>
    <xf numFmtId="9" fontId="16" fillId="2" borderId="4" xfId="2" applyFont="1" applyFill="1" applyBorder="1" applyAlignment="1">
      <alignment horizontal="center"/>
    </xf>
    <xf numFmtId="0" fontId="16" fillId="2" borderId="65"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9" fontId="16" fillId="2" borderId="5" xfId="2" applyFont="1" applyFill="1" applyBorder="1" applyAlignment="1">
      <alignment horizontal="center" vertical="center"/>
    </xf>
    <xf numFmtId="0" fontId="16" fillId="2" borderId="75" xfId="0" applyFont="1" applyFill="1" applyBorder="1" applyAlignment="1">
      <alignment horizontal="center" vertical="center" wrapText="1"/>
    </xf>
    <xf numFmtId="0" fontId="16" fillId="3" borderId="2" xfId="0" applyFont="1" applyFill="1" applyBorder="1" applyAlignment="1">
      <alignment vertical="center" wrapText="1"/>
    </xf>
    <xf numFmtId="0" fontId="16" fillId="2" borderId="5" xfId="0" applyFont="1" applyFill="1" applyBorder="1" applyAlignment="1">
      <alignment vertical="center" wrapText="1"/>
    </xf>
    <xf numFmtId="9" fontId="16" fillId="2" borderId="5" xfId="0" applyNumberFormat="1" applyFont="1" applyFill="1" applyBorder="1" applyAlignment="1">
      <alignment horizontal="center" vertical="center"/>
    </xf>
    <xf numFmtId="0" fontId="16" fillId="2" borderId="73" xfId="0" applyFont="1" applyFill="1" applyBorder="1" applyAlignment="1">
      <alignment horizontal="center" vertical="center" wrapText="1"/>
    </xf>
    <xf numFmtId="9" fontId="16" fillId="3" borderId="4" xfId="2" applyFont="1" applyFill="1" applyBorder="1" applyAlignment="1">
      <alignment horizontal="center" vertical="center"/>
    </xf>
    <xf numFmtId="0" fontId="16" fillId="2" borderId="2" xfId="0" applyFont="1" applyFill="1" applyBorder="1" applyAlignment="1">
      <alignment vertical="center"/>
    </xf>
    <xf numFmtId="9" fontId="16" fillId="2" borderId="2" xfId="2" applyFont="1" applyFill="1" applyBorder="1" applyAlignment="1">
      <alignment horizontal="center" vertical="center"/>
    </xf>
    <xf numFmtId="0" fontId="16" fillId="2" borderId="70" xfId="0" applyFont="1" applyFill="1" applyBorder="1" applyAlignment="1">
      <alignment horizontal="center" vertical="center"/>
    </xf>
    <xf numFmtId="0" fontId="16" fillId="3" borderId="4" xfId="0" applyFont="1" applyFill="1" applyBorder="1" applyAlignment="1">
      <alignment vertical="center"/>
    </xf>
    <xf numFmtId="0" fontId="16" fillId="3" borderId="31" xfId="0" applyFont="1" applyFill="1" applyBorder="1" applyAlignment="1">
      <alignment horizontal="center" vertical="center"/>
    </xf>
    <xf numFmtId="9" fontId="16" fillId="2" borderId="2" xfId="2" applyFont="1" applyFill="1" applyBorder="1" applyAlignment="1">
      <alignment horizontal="left" vertical="center"/>
    </xf>
    <xf numFmtId="0" fontId="16" fillId="2" borderId="31" xfId="0" applyFont="1" applyFill="1" applyBorder="1" applyAlignment="1">
      <alignment horizontal="center" vertical="center"/>
    </xf>
    <xf numFmtId="9" fontId="16" fillId="2" borderId="4" xfId="2" applyFont="1" applyFill="1" applyBorder="1" applyAlignment="1">
      <alignment horizontal="center" vertical="center"/>
    </xf>
    <xf numFmtId="0" fontId="16" fillId="3" borderId="10" xfId="0" applyFont="1" applyFill="1" applyBorder="1" applyAlignment="1">
      <alignment horizontal="left" vertical="center" wrapText="1"/>
    </xf>
    <xf numFmtId="0" fontId="1" fillId="2" borderId="2" xfId="0" applyFont="1" applyFill="1" applyBorder="1" applyAlignment="1">
      <alignment vertical="center"/>
    </xf>
    <xf numFmtId="0" fontId="16" fillId="2" borderId="71" xfId="0" applyFont="1" applyFill="1" applyBorder="1" applyAlignment="1">
      <alignment vertical="center" wrapText="1"/>
    </xf>
    <xf numFmtId="0" fontId="16" fillId="2" borderId="70" xfId="0" applyFont="1" applyFill="1" applyBorder="1" applyAlignment="1">
      <alignment vertical="center"/>
    </xf>
    <xf numFmtId="171" fontId="16" fillId="3" borderId="4" xfId="2" applyNumberFormat="1" applyFont="1" applyFill="1" applyBorder="1" applyAlignment="1">
      <alignment horizontal="center" vertical="center"/>
    </xf>
    <xf numFmtId="0" fontId="16" fillId="21" borderId="31" xfId="0" applyFont="1" applyFill="1" applyBorder="1" applyAlignment="1">
      <alignment horizontal="center" vertical="center"/>
    </xf>
    <xf numFmtId="9" fontId="16" fillId="21" borderId="4" xfId="0" applyNumberFormat="1" applyFont="1" applyFill="1" applyBorder="1" applyAlignment="1">
      <alignment horizontal="center" vertical="center"/>
    </xf>
    <xf numFmtId="9" fontId="16" fillId="21" borderId="4" xfId="2" applyFont="1" applyFill="1" applyBorder="1" applyAlignment="1">
      <alignment horizontal="center" vertical="center"/>
    </xf>
    <xf numFmtId="0" fontId="16" fillId="21" borderId="4" xfId="0" applyFont="1" applyFill="1" applyBorder="1" applyAlignment="1">
      <alignment vertical="center" wrapText="1"/>
    </xf>
    <xf numFmtId="9" fontId="16" fillId="2" borderId="72" xfId="0" applyNumberFormat="1" applyFont="1" applyFill="1" applyBorder="1" applyAlignment="1">
      <alignment horizontal="center" vertical="center"/>
    </xf>
    <xf numFmtId="0" fontId="16" fillId="2" borderId="72" xfId="0" applyFont="1" applyFill="1" applyBorder="1" applyAlignment="1">
      <alignment horizontal="left" vertical="center"/>
    </xf>
    <xf numFmtId="0" fontId="16" fillId="2" borderId="73" xfId="0"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72" xfId="0" applyFont="1" applyFill="1" applyBorder="1" applyAlignment="1">
      <alignment horizontal="left" vertical="center"/>
    </xf>
    <xf numFmtId="0" fontId="16" fillId="3" borderId="73" xfId="0" applyFont="1" applyFill="1" applyBorder="1" applyAlignment="1">
      <alignment horizontal="left" vertical="center" wrapText="1"/>
    </xf>
    <xf numFmtId="9" fontId="16" fillId="2" borderId="1" xfId="2" applyFont="1" applyFill="1" applyBorder="1" applyAlignment="1">
      <alignment horizontal="center" vertical="center" wrapText="1"/>
    </xf>
    <xf numFmtId="0" fontId="16" fillId="2" borderId="73" xfId="0" applyFont="1" applyFill="1" applyBorder="1" applyAlignment="1">
      <alignment horizontal="left" vertical="center"/>
    </xf>
    <xf numFmtId="0" fontId="16" fillId="3" borderId="3" xfId="0" applyFont="1" applyFill="1" applyBorder="1" applyAlignment="1">
      <alignment vertical="top" wrapText="1"/>
    </xf>
    <xf numFmtId="0" fontId="16" fillId="2" borderId="71" xfId="0" applyFont="1" applyFill="1" applyBorder="1" applyAlignment="1">
      <alignment horizontal="left" vertical="center" wrapText="1"/>
    </xf>
    <xf numFmtId="0" fontId="16" fillId="3" borderId="3" xfId="0" applyFont="1" applyFill="1" applyBorder="1" applyAlignment="1">
      <alignment vertical="center"/>
    </xf>
    <xf numFmtId="9" fontId="16" fillId="2" borderId="13" xfId="2" applyFont="1" applyFill="1" applyBorder="1" applyAlignment="1">
      <alignment vertical="center"/>
    </xf>
    <xf numFmtId="0" fontId="16" fillId="3" borderId="3" xfId="0" applyFont="1" applyFill="1" applyBorder="1" applyAlignment="1">
      <alignment vertical="center" wrapText="1"/>
    </xf>
    <xf numFmtId="0" fontId="16" fillId="2" borderId="65" xfId="0" applyFont="1" applyFill="1" applyBorder="1" applyAlignment="1">
      <alignment horizontal="left" vertical="center" wrapText="1"/>
    </xf>
    <xf numFmtId="0" fontId="16" fillId="3" borderId="4" xfId="0" applyFont="1" applyFill="1" applyBorder="1" applyAlignment="1">
      <alignment horizontal="left" vertical="center"/>
    </xf>
    <xf numFmtId="0" fontId="16" fillId="3" borderId="76" xfId="0" applyFont="1" applyFill="1" applyBorder="1" applyAlignment="1">
      <alignment vertical="center"/>
    </xf>
    <xf numFmtId="0" fontId="16" fillId="3" borderId="77" xfId="0" applyFont="1" applyFill="1" applyBorder="1" applyAlignment="1">
      <alignment vertical="center"/>
    </xf>
    <xf numFmtId="0" fontId="16" fillId="3" borderId="78" xfId="0" applyFont="1" applyFill="1" applyBorder="1" applyAlignment="1">
      <alignment horizontal="left" vertical="center" wrapText="1"/>
    </xf>
    <xf numFmtId="0" fontId="16" fillId="3" borderId="79" xfId="0" applyFont="1" applyFill="1" applyBorder="1" applyAlignment="1">
      <alignment horizontal="left" vertical="center"/>
    </xf>
    <xf numFmtId="1" fontId="16" fillId="3" borderId="80" xfId="0" applyNumberFormat="1" applyFont="1" applyFill="1" applyBorder="1" applyAlignment="1">
      <alignment horizontal="left" vertical="center"/>
    </xf>
    <xf numFmtId="9" fontId="16" fillId="3" borderId="80" xfId="0" applyNumberFormat="1" applyFont="1" applyFill="1" applyBorder="1" applyAlignment="1">
      <alignment horizontal="left" vertical="center"/>
    </xf>
    <xf numFmtId="0" fontId="16" fillId="3" borderId="81"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0" xfId="0" applyFont="1" applyFill="1" applyAlignment="1">
      <alignment horizontal="center" vertical="center"/>
    </xf>
    <xf numFmtId="9" fontId="1" fillId="2" borderId="0" xfId="0" applyNumberFormat="1" applyFont="1" applyFill="1" applyAlignment="1">
      <alignment horizontal="center" vertical="center"/>
    </xf>
    <xf numFmtId="0" fontId="1" fillId="2" borderId="0" xfId="0" applyFont="1" applyFill="1" applyAlignment="1">
      <alignment horizontal="left" vertical="center" wrapText="1"/>
    </xf>
    <xf numFmtId="0" fontId="1" fillId="2" borderId="80" xfId="0" applyFont="1" applyFill="1" applyBorder="1" applyAlignment="1">
      <alignment horizontal="center" vertical="center" wrapText="1"/>
    </xf>
    <xf numFmtId="1" fontId="1" fillId="2" borderId="80" xfId="0" applyNumberFormat="1" applyFont="1" applyFill="1" applyBorder="1" applyAlignment="1">
      <alignment horizontal="center" vertical="center"/>
    </xf>
    <xf numFmtId="0" fontId="1" fillId="2" borderId="81" xfId="0" applyFont="1" applyFill="1" applyBorder="1" applyAlignment="1">
      <alignment horizontal="center" vertical="center" wrapText="1"/>
    </xf>
    <xf numFmtId="0" fontId="1" fillId="0" borderId="0" xfId="0" applyFont="1" applyFill="1" applyAlignment="1">
      <alignment horizontal="left"/>
    </xf>
    <xf numFmtId="0" fontId="1" fillId="2" borderId="5" xfId="0" applyFont="1" applyFill="1" applyBorder="1" applyAlignment="1">
      <alignment vertical="center"/>
    </xf>
    <xf numFmtId="9" fontId="16" fillId="2" borderId="1" xfId="2"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1" fillId="22" borderId="1" xfId="0" applyFont="1" applyFill="1" applyBorder="1" applyAlignment="1">
      <alignment horizontal="left" vertical="center"/>
    </xf>
    <xf numFmtId="0" fontId="1" fillId="2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2" borderId="1" xfId="0" applyFont="1" applyFill="1" applyBorder="1" applyAlignment="1">
      <alignment vertical="center"/>
    </xf>
    <xf numFmtId="9" fontId="1" fillId="2" borderId="4" xfId="2" applyFont="1" applyFill="1" applyBorder="1" applyAlignment="1">
      <alignment horizontal="center" vertical="center"/>
    </xf>
    <xf numFmtId="171" fontId="1" fillId="2" borderId="4" xfId="0" applyNumberFormat="1" applyFont="1" applyFill="1" applyBorder="1" applyAlignment="1">
      <alignment horizontal="center" vertical="center"/>
    </xf>
    <xf numFmtId="0" fontId="1" fillId="2" borderId="4" xfId="0" applyFont="1" applyFill="1" applyBorder="1" applyAlignment="1">
      <alignment horizontal="left" vertical="center"/>
    </xf>
    <xf numFmtId="0" fontId="27" fillId="7" borderId="0" xfId="0" applyFont="1" applyFill="1"/>
    <xf numFmtId="0" fontId="9" fillId="6" borderId="86" xfId="0" applyFont="1" applyFill="1" applyBorder="1" applyAlignment="1">
      <alignment horizontal="center" wrapText="1"/>
    </xf>
    <xf numFmtId="0" fontId="9" fillId="6" borderId="87" xfId="0" applyFont="1" applyFill="1" applyBorder="1" applyAlignment="1">
      <alignment horizontal="center" wrapText="1"/>
    </xf>
    <xf numFmtId="0" fontId="9" fillId="6" borderId="88" xfId="0" applyFont="1" applyFill="1" applyBorder="1" applyAlignment="1">
      <alignment horizontal="center" wrapText="1"/>
    </xf>
    <xf numFmtId="0" fontId="0" fillId="7" borderId="88" xfId="0" applyFill="1" applyBorder="1" applyAlignment="1">
      <alignment horizontal="center" wrapText="1"/>
    </xf>
    <xf numFmtId="0" fontId="0" fillId="7" borderId="87" xfId="0" applyFill="1" applyBorder="1" applyAlignment="1">
      <alignment horizontal="center" wrapText="1"/>
    </xf>
    <xf numFmtId="0" fontId="0" fillId="7" borderId="0" xfId="0" applyFill="1" applyAlignment="1">
      <alignment horizontal="center"/>
    </xf>
    <xf numFmtId="0" fontId="27" fillId="2" borderId="89" xfId="0" applyFont="1" applyFill="1" applyBorder="1" applyAlignment="1">
      <alignment horizontal="center" vertical="center"/>
    </xf>
    <xf numFmtId="0" fontId="0" fillId="2" borderId="89" xfId="0" applyFill="1" applyBorder="1"/>
    <xf numFmtId="171" fontId="0" fillId="2" borderId="90" xfId="2" applyNumberFormat="1" applyFont="1" applyFill="1" applyBorder="1"/>
    <xf numFmtId="171" fontId="0" fillId="2" borderId="91" xfId="2" applyNumberFormat="1" applyFont="1" applyFill="1" applyBorder="1"/>
    <xf numFmtId="171" fontId="0" fillId="2" borderId="92" xfId="2" applyNumberFormat="1" applyFont="1" applyFill="1" applyBorder="1"/>
    <xf numFmtId="171" fontId="0" fillId="7" borderId="92" xfId="2" applyNumberFormat="1" applyFont="1" applyFill="1" applyBorder="1"/>
    <xf numFmtId="171" fontId="0" fillId="7" borderId="91" xfId="2" applyNumberFormat="1" applyFont="1" applyFill="1" applyBorder="1"/>
    <xf numFmtId="0" fontId="0" fillId="7" borderId="0" xfId="0" applyFill="1"/>
    <xf numFmtId="0" fontId="27" fillId="2" borderId="93" xfId="0" applyFont="1" applyFill="1" applyBorder="1" applyAlignment="1">
      <alignment horizontal="center" vertical="center"/>
    </xf>
    <xf numFmtId="0" fontId="0" fillId="2" borderId="93" xfId="0" applyFill="1" applyBorder="1"/>
    <xf numFmtId="171" fontId="0" fillId="2" borderId="94" xfId="2" applyNumberFormat="1" applyFont="1" applyFill="1" applyBorder="1"/>
    <xf numFmtId="171" fontId="0" fillId="2" borderId="95" xfId="2" applyNumberFormat="1" applyFont="1" applyFill="1" applyBorder="1"/>
    <xf numFmtId="171" fontId="0" fillId="2" borderId="96" xfId="2" applyNumberFormat="1" applyFont="1" applyFill="1" applyBorder="1"/>
    <xf numFmtId="171" fontId="0" fillId="7" borderId="96" xfId="2" applyNumberFormat="1" applyFont="1" applyFill="1" applyBorder="1"/>
    <xf numFmtId="171" fontId="0" fillId="7" borderId="95" xfId="2" applyNumberFormat="1" applyFont="1" applyFill="1" applyBorder="1"/>
    <xf numFmtId="0" fontId="0" fillId="7" borderId="93" xfId="0" applyFill="1" applyBorder="1"/>
    <xf numFmtId="171" fontId="0" fillId="7" borderId="94" xfId="2" applyNumberFormat="1" applyFont="1" applyFill="1" applyBorder="1"/>
    <xf numFmtId="171" fontId="0" fillId="7" borderId="94" xfId="2" applyNumberFormat="1" applyFont="1" applyFill="1" applyBorder="1" applyAlignment="1">
      <alignment horizontal="right"/>
    </xf>
    <xf numFmtId="171" fontId="0" fillId="7" borderId="95" xfId="2" applyNumberFormat="1" applyFont="1" applyFill="1" applyBorder="1" applyAlignment="1">
      <alignment horizontal="right"/>
    </xf>
    <xf numFmtId="171" fontId="0" fillId="7" borderId="98" xfId="2" applyNumberFormat="1" applyFont="1" applyFill="1" applyBorder="1" applyAlignment="1">
      <alignment horizontal="right"/>
    </xf>
    <xf numFmtId="0" fontId="0" fillId="7" borderId="99" xfId="0" applyFill="1" applyBorder="1"/>
    <xf numFmtId="171" fontId="0" fillId="7" borderId="100" xfId="2" applyNumberFormat="1" applyFont="1" applyFill="1" applyBorder="1"/>
    <xf numFmtId="171" fontId="0" fillId="7" borderId="100" xfId="2" applyNumberFormat="1" applyFont="1" applyFill="1" applyBorder="1" applyAlignment="1">
      <alignment horizontal="right"/>
    </xf>
    <xf numFmtId="171" fontId="0" fillId="7" borderId="101" xfId="2" applyNumberFormat="1" applyFont="1" applyFill="1" applyBorder="1"/>
    <xf numFmtId="171" fontId="0" fillId="7" borderId="98" xfId="2" applyNumberFormat="1" applyFont="1" applyFill="1" applyBorder="1"/>
    <xf numFmtId="0" fontId="27" fillId="2" borderId="15" xfId="0" applyFont="1" applyFill="1" applyBorder="1"/>
    <xf numFmtId="171" fontId="27" fillId="2" borderId="86" xfId="2" applyNumberFormat="1" applyFont="1" applyFill="1" applyBorder="1"/>
    <xf numFmtId="171" fontId="27" fillId="7" borderId="88" xfId="2" applyNumberFormat="1" applyFont="1" applyFill="1" applyBorder="1"/>
    <xf numFmtId="171" fontId="27" fillId="7" borderId="87" xfId="2" applyNumberFormat="1" applyFont="1" applyFill="1" applyBorder="1"/>
    <xf numFmtId="0" fontId="0" fillId="7" borderId="89" xfId="0" applyFill="1" applyBorder="1"/>
    <xf numFmtId="171" fontId="0" fillId="7" borderId="90" xfId="2" applyNumberFormat="1" applyFont="1" applyFill="1" applyBorder="1"/>
    <xf numFmtId="171" fontId="0" fillId="7" borderId="91" xfId="2" applyNumberFormat="1" applyFont="1" applyFill="1" applyBorder="1" applyAlignment="1">
      <alignment horizontal="right"/>
    </xf>
    <xf numFmtId="0" fontId="0" fillId="7" borderId="20" xfId="0" applyFill="1" applyBorder="1"/>
    <xf numFmtId="171" fontId="0" fillId="7" borderId="103" xfId="2" applyNumberFormat="1" applyFont="1" applyFill="1" applyBorder="1"/>
    <xf numFmtId="171" fontId="0" fillId="7" borderId="104" xfId="2" applyNumberFormat="1" applyFont="1" applyFill="1" applyBorder="1"/>
    <xf numFmtId="171" fontId="0" fillId="7" borderId="105" xfId="2" applyNumberFormat="1" applyFont="1" applyFill="1" applyBorder="1"/>
    <xf numFmtId="171" fontId="27" fillId="2" borderId="88" xfId="2" applyNumberFormat="1" applyFont="1" applyFill="1" applyBorder="1"/>
    <xf numFmtId="171" fontId="27" fillId="2" borderId="87" xfId="2" applyNumberFormat="1" applyFont="1" applyFill="1" applyBorder="1"/>
    <xf numFmtId="0" fontId="10" fillId="6" borderId="15" xfId="0" applyFont="1" applyFill="1" applyBorder="1"/>
    <xf numFmtId="171" fontId="10" fillId="6" borderId="86" xfId="0" applyNumberFormat="1" applyFont="1" applyFill="1" applyBorder="1"/>
    <xf numFmtId="0" fontId="10" fillId="6" borderId="86" xfId="0" applyFont="1" applyFill="1" applyBorder="1"/>
    <xf numFmtId="9" fontId="0" fillId="7" borderId="0" xfId="2" applyFont="1" applyFill="1"/>
    <xf numFmtId="167" fontId="0" fillId="7" borderId="0" xfId="9" applyFont="1" applyFill="1"/>
    <xf numFmtId="165" fontId="0" fillId="7" borderId="0" xfId="0" applyNumberFormat="1" applyFill="1"/>
    <xf numFmtId="176" fontId="0" fillId="7" borderId="0" xfId="11" applyNumberFormat="1" applyFont="1" applyFill="1"/>
    <xf numFmtId="10" fontId="0" fillId="7" borderId="0" xfId="0" applyNumberFormat="1" applyFill="1"/>
    <xf numFmtId="164" fontId="0" fillId="7" borderId="0" xfId="0" applyNumberFormat="1" applyFill="1"/>
    <xf numFmtId="166" fontId="0" fillId="7" borderId="0" xfId="11" applyFont="1" applyFill="1"/>
    <xf numFmtId="0" fontId="27" fillId="7" borderId="85" xfId="0" applyFont="1" applyFill="1" applyBorder="1" applyAlignment="1">
      <alignment horizontal="center"/>
    </xf>
    <xf numFmtId="0" fontId="27" fillId="7" borderId="84" xfId="0" applyFont="1" applyFill="1" applyBorder="1" applyAlignment="1">
      <alignment horizontal="center"/>
    </xf>
    <xf numFmtId="0" fontId="27" fillId="2" borderId="97"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102" xfId="0" applyFont="1" applyFill="1" applyBorder="1" applyAlignment="1">
      <alignment horizontal="center" vertical="center"/>
    </xf>
    <xf numFmtId="0" fontId="27" fillId="2" borderId="13" xfId="0" applyFont="1" applyFill="1" applyBorder="1" applyAlignment="1">
      <alignment horizontal="center" vertical="center"/>
    </xf>
    <xf numFmtId="0" fontId="9" fillId="6" borderId="85" xfId="0" applyFont="1" applyFill="1" applyBorder="1" applyAlignment="1">
      <alignment horizontal="center"/>
    </xf>
    <xf numFmtId="0" fontId="9" fillId="6" borderId="84" xfId="0" applyFont="1" applyFill="1" applyBorder="1" applyAlignment="1">
      <alignment horizont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83" xfId="0" applyFont="1" applyFill="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0" applyFont="1" applyFill="1" applyBorder="1" applyAlignment="1">
      <alignment horizontal="center" vertical="center"/>
    </xf>
    <xf numFmtId="170" fontId="7" fillId="2" borderId="4" xfId="3" applyFont="1" applyFill="1" applyBorder="1" applyAlignment="1">
      <alignment horizontal="center" vertical="center"/>
    </xf>
    <xf numFmtId="170" fontId="7" fillId="2" borderId="5" xfId="3" applyFont="1" applyFill="1" applyBorder="1" applyAlignment="1">
      <alignment horizontal="center" vertical="center"/>
    </xf>
    <xf numFmtId="170" fontId="7" fillId="2" borderId="2" xfId="3"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left" vertical="center"/>
    </xf>
    <xf numFmtId="0" fontId="1" fillId="3" borderId="2" xfId="0" applyFont="1" applyFill="1" applyBorder="1" applyAlignment="1">
      <alignment horizontal="left"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0"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50"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82" xfId="0" applyFont="1" applyFill="1" applyBorder="1" applyAlignment="1">
      <alignment horizontal="center" vertical="center"/>
    </xf>
    <xf numFmtId="9" fontId="1" fillId="3" borderId="5" xfId="0" applyNumberFormat="1" applyFont="1" applyFill="1" applyBorder="1" applyAlignment="1">
      <alignment horizontal="center" vertical="center"/>
    </xf>
    <xf numFmtId="9" fontId="1" fillId="3" borderId="2"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9" fontId="1" fillId="2" borderId="4" xfId="2" applyFont="1" applyFill="1" applyBorder="1" applyAlignment="1">
      <alignment horizontal="center" vertical="center"/>
    </xf>
    <xf numFmtId="9" fontId="1" fillId="2" borderId="5" xfId="2" applyFont="1" applyFill="1" applyBorder="1" applyAlignment="1">
      <alignment horizontal="center" vertical="center"/>
    </xf>
    <xf numFmtId="9" fontId="1" fillId="2" borderId="4"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0" xfId="0" applyFont="1" applyFill="1" applyBorder="1" applyAlignment="1">
      <alignment horizontal="center" vertical="center"/>
    </xf>
    <xf numFmtId="10" fontId="1" fillId="3" borderId="4" xfId="2" applyNumberFormat="1" applyFont="1" applyFill="1" applyBorder="1" applyAlignment="1">
      <alignment horizontal="center" vertical="center"/>
    </xf>
    <xf numFmtId="10" fontId="1" fillId="3" borderId="5" xfId="2" applyNumberFormat="1" applyFont="1" applyFill="1" applyBorder="1" applyAlignment="1">
      <alignment horizontal="center" vertical="center"/>
    </xf>
    <xf numFmtId="10" fontId="1" fillId="3" borderId="2" xfId="2" applyNumberFormat="1"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4"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9" fontId="1" fillId="2" borderId="2" xfId="2" applyFont="1" applyFill="1" applyBorder="1" applyAlignment="1">
      <alignment horizontal="center" vertical="center"/>
    </xf>
    <xf numFmtId="0" fontId="30" fillId="2" borderId="49" xfId="6" applyFont="1" applyFill="1" applyBorder="1" applyAlignment="1">
      <alignment horizontal="left" vertical="center" wrapText="1"/>
    </xf>
    <xf numFmtId="0" fontId="1" fillId="2" borderId="6" xfId="0" applyFont="1" applyFill="1" applyBorder="1" applyAlignment="1">
      <alignment horizontal="center" vertical="center"/>
    </xf>
    <xf numFmtId="0" fontId="20" fillId="2" borderId="4" xfId="4" applyFill="1" applyBorder="1" applyAlignment="1">
      <alignment horizontal="center" vertical="center"/>
    </xf>
    <xf numFmtId="0" fontId="20" fillId="2" borderId="2" xfId="4" applyFill="1" applyBorder="1" applyAlignment="1">
      <alignment horizontal="center" vertical="center"/>
    </xf>
    <xf numFmtId="169" fontId="7" fillId="2" borderId="4" xfId="10" applyNumberFormat="1" applyFont="1" applyFill="1" applyBorder="1" applyAlignment="1">
      <alignment horizontal="center" vertical="center"/>
    </xf>
    <xf numFmtId="169" fontId="7" fillId="2" borderId="5" xfId="10" applyNumberFormat="1" applyFont="1" applyFill="1" applyBorder="1" applyAlignment="1">
      <alignment horizontal="center" vertical="center"/>
    </xf>
    <xf numFmtId="169" fontId="7" fillId="2" borderId="64" xfId="10" applyNumberFormat="1" applyFont="1" applyFill="1" applyBorder="1" applyAlignment="1">
      <alignment horizontal="center" vertical="center"/>
    </xf>
    <xf numFmtId="169" fontId="7" fillId="2" borderId="2" xfId="10" applyNumberFormat="1" applyFont="1" applyFill="1" applyBorder="1" applyAlignment="1">
      <alignment horizontal="center" vertical="center"/>
    </xf>
    <xf numFmtId="0" fontId="1" fillId="2" borderId="15"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25" xfId="0" applyFont="1" applyFill="1" applyBorder="1" applyAlignment="1">
      <alignment horizontal="center" vertical="center" wrapText="1"/>
    </xf>
    <xf numFmtId="1" fontId="15" fillId="2" borderId="3" xfId="2"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3" borderId="3" xfId="0" applyFont="1" applyFill="1" applyBorder="1" applyAlignment="1">
      <alignment horizontal="center" vertical="center"/>
    </xf>
    <xf numFmtId="0" fontId="15" fillId="3" borderId="3" xfId="0" applyFont="1" applyFill="1" applyBorder="1" applyAlignment="1">
      <alignment horizontal="center" vertical="center"/>
    </xf>
    <xf numFmtId="0" fontId="15" fillId="2" borderId="3" xfId="0" applyFont="1" applyFill="1" applyBorder="1" applyAlignment="1">
      <alignment horizontal="center" vertical="center"/>
    </xf>
    <xf numFmtId="9" fontId="15" fillId="2" borderId="3" xfId="2"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9" fontId="15" fillId="3" borderId="3" xfId="2" applyFont="1" applyFill="1" applyBorder="1" applyAlignment="1">
      <alignment horizontal="center" vertical="center"/>
    </xf>
    <xf numFmtId="0" fontId="3" fillId="0" borderId="0" xfId="0" applyFont="1" applyBorder="1" applyAlignment="1">
      <alignment horizontal="center" vertical="center"/>
    </xf>
    <xf numFmtId="0" fontId="1" fillId="2" borderId="3" xfId="0" applyFont="1" applyFill="1" applyBorder="1" applyAlignment="1">
      <alignment horizontal="left" vertical="center" wrapText="1"/>
    </xf>
    <xf numFmtId="169" fontId="7" fillId="2" borderId="13" xfId="1" applyNumberFormat="1" applyFont="1" applyFill="1" applyBorder="1" applyAlignment="1">
      <alignment horizontal="center" vertical="center"/>
    </xf>
    <xf numFmtId="169" fontId="7" fillId="2" borderId="3" xfId="1" applyNumberFormat="1"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3" borderId="15" xfId="0" applyFont="1" applyFill="1" applyBorder="1" applyAlignment="1">
      <alignment horizontal="center" vertical="center" wrapText="1"/>
    </xf>
    <xf numFmtId="169" fontId="7" fillId="2" borderId="16" xfId="1" applyNumberFormat="1" applyFont="1" applyFill="1" applyBorder="1" applyAlignment="1">
      <alignment horizontal="center" vertical="center"/>
    </xf>
    <xf numFmtId="0" fontId="8" fillId="3" borderId="4" xfId="0" applyFont="1" applyFill="1" applyBorder="1" applyAlignment="1">
      <alignment horizontal="center" vertical="center" textRotation="90"/>
    </xf>
    <xf numFmtId="0" fontId="8" fillId="3" borderId="5" xfId="0" applyFont="1" applyFill="1" applyBorder="1" applyAlignment="1">
      <alignment horizontal="center" vertical="center" textRotation="90"/>
    </xf>
    <xf numFmtId="0" fontId="8" fillId="3" borderId="2" xfId="0" applyFont="1" applyFill="1" applyBorder="1" applyAlignment="1">
      <alignment horizontal="center" vertical="center" textRotation="90"/>
    </xf>
    <xf numFmtId="0" fontId="8" fillId="2" borderId="6" xfId="0" applyFont="1" applyFill="1" applyBorder="1" applyAlignment="1">
      <alignment horizontal="center" vertical="center" textRotation="90"/>
    </xf>
    <xf numFmtId="0" fontId="8" fillId="2" borderId="7" xfId="0" applyFont="1" applyFill="1" applyBorder="1" applyAlignment="1">
      <alignment horizontal="center" vertical="center" textRotation="90"/>
    </xf>
    <xf numFmtId="0" fontId="8" fillId="2" borderId="9" xfId="0" applyFont="1" applyFill="1" applyBorder="1" applyAlignment="1">
      <alignment horizontal="center" vertical="center" textRotation="90"/>
    </xf>
    <xf numFmtId="0" fontId="1" fillId="3" borderId="5" xfId="0" applyFont="1" applyFill="1" applyBorder="1" applyAlignment="1">
      <alignment horizontal="justify"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justify" vertical="center" wrapText="1"/>
    </xf>
    <xf numFmtId="0" fontId="18" fillId="3" borderId="35"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37" xfId="0"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14" xfId="0" applyFont="1" applyFill="1" applyBorder="1" applyAlignment="1">
      <alignment horizontal="center" vertical="center"/>
    </xf>
    <xf numFmtId="0" fontId="15" fillId="12" borderId="13" xfId="0" applyFont="1" applyFill="1" applyBorder="1" applyAlignment="1">
      <alignment horizontal="center" vertical="center"/>
    </xf>
    <xf numFmtId="171" fontId="15" fillId="12" borderId="12" xfId="2" applyNumberFormat="1" applyFont="1" applyFill="1" applyBorder="1" applyAlignment="1">
      <alignment horizontal="center" vertical="center"/>
    </xf>
    <xf numFmtId="171" fontId="15" fillId="12" borderId="14" xfId="2" applyNumberFormat="1" applyFont="1" applyFill="1" applyBorder="1" applyAlignment="1">
      <alignment horizontal="center" vertical="center"/>
    </xf>
    <xf numFmtId="171" fontId="15" fillId="12" borderId="13" xfId="2" applyNumberFormat="1"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13"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7" xfId="0" applyFont="1" applyFill="1" applyBorder="1" applyAlignment="1">
      <alignment horizontal="center" vertical="center"/>
    </xf>
    <xf numFmtId="9" fontId="1" fillId="3" borderId="35" xfId="2" applyFont="1" applyFill="1" applyBorder="1" applyAlignment="1">
      <alignment horizontal="center" vertical="center"/>
    </xf>
    <xf numFmtId="9" fontId="1" fillId="3" borderId="37" xfId="2" applyFont="1" applyFill="1" applyBorder="1" applyAlignment="1">
      <alignment horizontal="center" vertical="center"/>
    </xf>
    <xf numFmtId="0" fontId="1" fillId="2" borderId="39" xfId="0" applyFont="1" applyFill="1" applyBorder="1" applyAlignment="1">
      <alignment horizontal="center" vertical="center"/>
    </xf>
    <xf numFmtId="9" fontId="15" fillId="12" borderId="12" xfId="2" applyFont="1" applyFill="1" applyBorder="1" applyAlignment="1">
      <alignment horizontal="center" vertical="center"/>
    </xf>
    <xf numFmtId="9" fontId="15" fillId="12" borderId="13" xfId="2" applyFont="1" applyFill="1" applyBorder="1" applyAlignment="1">
      <alignment horizontal="center" vertical="center"/>
    </xf>
    <xf numFmtId="9" fontId="15" fillId="12" borderId="12" xfId="0" applyNumberFormat="1" applyFont="1" applyFill="1" applyBorder="1" applyAlignment="1">
      <alignment horizontal="center" vertical="center"/>
    </xf>
    <xf numFmtId="9" fontId="15" fillId="12" borderId="14" xfId="2"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13" xfId="0" applyFont="1" applyFill="1" applyBorder="1" applyAlignment="1">
      <alignment horizontal="center" vertical="center" wrapText="1"/>
    </xf>
    <xf numFmtId="10" fontId="15" fillId="12" borderId="12" xfId="0" applyNumberFormat="1" applyFont="1" applyFill="1" applyBorder="1" applyAlignment="1">
      <alignment horizontal="center" vertical="center"/>
    </xf>
    <xf numFmtId="10" fontId="15" fillId="12" borderId="14" xfId="0" applyNumberFormat="1" applyFont="1" applyFill="1" applyBorder="1" applyAlignment="1">
      <alignment horizontal="center" vertical="center"/>
    </xf>
    <xf numFmtId="10" fontId="15" fillId="12" borderId="13" xfId="0" applyNumberFormat="1" applyFont="1" applyFill="1" applyBorder="1" applyAlignment="1">
      <alignment horizontal="center" vertical="center"/>
    </xf>
    <xf numFmtId="0" fontId="1" fillId="3" borderId="14" xfId="0" applyFont="1" applyFill="1" applyBorder="1" applyAlignment="1">
      <alignment horizontal="center" vertical="center" wrapText="1"/>
    </xf>
    <xf numFmtId="9" fontId="18" fillId="2" borderId="35" xfId="2" applyFont="1" applyFill="1" applyBorder="1" applyAlignment="1">
      <alignment horizontal="center" vertical="center"/>
    </xf>
    <xf numFmtId="9" fontId="18" fillId="2" borderId="37" xfId="2" applyFont="1" applyFill="1" applyBorder="1" applyAlignment="1">
      <alignment horizontal="center" vertical="center"/>
    </xf>
    <xf numFmtId="0" fontId="0" fillId="3" borderId="35" xfId="0" applyFont="1" applyFill="1" applyBorder="1" applyAlignment="1">
      <alignment horizontal="center" vertical="center"/>
    </xf>
    <xf numFmtId="0" fontId="0" fillId="3" borderId="37" xfId="0" applyFont="1" applyFill="1" applyBorder="1" applyAlignment="1">
      <alignment horizontal="center" vertical="center"/>
    </xf>
    <xf numFmtId="171" fontId="15" fillId="12" borderId="12" xfId="0" applyNumberFormat="1" applyFont="1" applyFill="1" applyBorder="1" applyAlignment="1">
      <alignment horizontal="center" vertical="center"/>
    </xf>
    <xf numFmtId="171" fontId="15" fillId="12" borderId="13" xfId="0" applyNumberFormat="1" applyFont="1" applyFill="1" applyBorder="1" applyAlignment="1">
      <alignment horizontal="center" vertical="center"/>
    </xf>
    <xf numFmtId="0" fontId="1" fillId="3" borderId="35"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7" xfId="0" applyFont="1" applyFill="1" applyBorder="1" applyAlignment="1">
      <alignment horizontal="center" vertical="center"/>
    </xf>
    <xf numFmtId="1" fontId="15" fillId="12" borderId="12" xfId="2" applyNumberFormat="1" applyFont="1" applyFill="1" applyBorder="1" applyAlignment="1">
      <alignment horizontal="center" vertical="center"/>
    </xf>
    <xf numFmtId="1" fontId="15" fillId="12" borderId="13" xfId="2" applyNumberFormat="1" applyFont="1" applyFill="1" applyBorder="1" applyAlignment="1">
      <alignment horizontal="center" vertical="center"/>
    </xf>
    <xf numFmtId="0" fontId="11" fillId="6" borderId="29"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30" xfId="0" applyFont="1" applyFill="1" applyBorder="1" applyAlignment="1">
      <alignment horizontal="center" vertical="center"/>
    </xf>
    <xf numFmtId="0" fontId="12" fillId="9" borderId="26"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8"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 xfId="0" applyFont="1" applyFill="1" applyBorder="1" applyAlignment="1">
      <alignment horizontal="center" vertical="center"/>
    </xf>
    <xf numFmtId="0" fontId="14" fillId="11" borderId="34"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1" borderId="15" xfId="0" applyFont="1" applyFill="1" applyBorder="1" applyAlignment="1">
      <alignment horizontal="center" vertical="center" wrapText="1"/>
    </xf>
    <xf numFmtId="9" fontId="1" fillId="7" borderId="35" xfId="2" applyFont="1" applyFill="1" applyBorder="1" applyAlignment="1">
      <alignment horizontal="center" vertical="center"/>
    </xf>
    <xf numFmtId="9" fontId="1" fillId="7" borderId="37" xfId="2" applyFont="1" applyFill="1" applyBorder="1" applyAlignment="1">
      <alignment horizontal="center" vertical="center"/>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9" fontId="1" fillId="2" borderId="35" xfId="2" applyNumberFormat="1" applyFont="1" applyFill="1" applyBorder="1" applyAlignment="1">
      <alignment horizontal="center" vertical="center"/>
    </xf>
    <xf numFmtId="9" fontId="1" fillId="2" borderId="37" xfId="2" applyNumberFormat="1" applyFont="1" applyFill="1" applyBorder="1" applyAlignment="1">
      <alignment horizontal="center" vertical="center"/>
    </xf>
    <xf numFmtId="0" fontId="16" fillId="3" borderId="3" xfId="4"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16" xfId="0" applyFont="1" applyFill="1" applyBorder="1" applyAlignment="1">
      <alignment horizontal="center" vertical="center"/>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 fillId="3" borderId="38" xfId="0" applyFont="1" applyFill="1" applyBorder="1" applyAlignment="1">
      <alignment horizontal="center" vertical="center"/>
    </xf>
    <xf numFmtId="0" fontId="1" fillId="7" borderId="25"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6" fillId="2" borderId="35"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wrapText="1"/>
    </xf>
    <xf numFmtId="13" fontId="1" fillId="2" borderId="35" xfId="2" applyNumberFormat="1" applyFont="1" applyFill="1" applyBorder="1" applyAlignment="1">
      <alignment vertical="center"/>
    </xf>
    <xf numFmtId="9" fontId="1" fillId="2" borderId="39" xfId="2" applyFont="1" applyFill="1" applyBorder="1" applyAlignment="1">
      <alignment vertical="center"/>
    </xf>
    <xf numFmtId="1" fontId="15" fillId="12" borderId="12" xfId="0" applyNumberFormat="1" applyFont="1" applyFill="1" applyBorder="1" applyAlignment="1">
      <alignment horizontal="center" vertical="center"/>
    </xf>
    <xf numFmtId="1" fontId="15" fillId="12" borderId="14" xfId="0" applyNumberFormat="1" applyFont="1" applyFill="1" applyBorder="1" applyAlignment="1">
      <alignment horizontal="center" vertical="center"/>
    </xf>
    <xf numFmtId="171" fontId="15" fillId="12" borderId="14" xfId="0" applyNumberFormat="1" applyFont="1" applyFill="1" applyBorder="1" applyAlignment="1">
      <alignment horizontal="center" vertical="center"/>
    </xf>
    <xf numFmtId="0" fontId="16" fillId="2" borderId="12"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4" fillId="11" borderId="41" xfId="0" applyFont="1" applyFill="1" applyBorder="1" applyAlignment="1">
      <alignment horizontal="center" vertical="center" wrapText="1"/>
    </xf>
    <xf numFmtId="0" fontId="14" fillId="11" borderId="43" xfId="0" applyFont="1" applyFill="1" applyBorder="1" applyAlignment="1">
      <alignment horizontal="center" vertical="center" wrapText="1"/>
    </xf>
    <xf numFmtId="0" fontId="14" fillId="11" borderId="47"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11" borderId="45" xfId="0" applyFont="1" applyFill="1" applyBorder="1" applyAlignment="1">
      <alignment horizontal="center" vertical="center" wrapText="1"/>
    </xf>
    <xf numFmtId="0" fontId="14" fillId="11" borderId="46" xfId="0" applyFont="1" applyFill="1" applyBorder="1" applyAlignment="1">
      <alignment horizontal="center" vertical="center" wrapText="1"/>
    </xf>
    <xf numFmtId="0" fontId="6" fillId="4" borderId="9" xfId="0" applyFont="1" applyFill="1" applyBorder="1" applyAlignment="1">
      <alignment horizontal="center" vertical="center"/>
    </xf>
    <xf numFmtId="0" fontId="6" fillId="4" borderId="50"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64"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xf>
    <xf numFmtId="0" fontId="16" fillId="2" borderId="2" xfId="0" applyFont="1" applyFill="1" applyBorder="1" applyAlignment="1">
      <alignment horizontal="left"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170" fontId="35" fillId="2" borderId="4" xfId="3" applyFont="1" applyFill="1" applyBorder="1" applyAlignment="1">
      <alignment horizontal="center" vertical="center"/>
    </xf>
    <xf numFmtId="170" fontId="35" fillId="2" borderId="5" xfId="3" applyFont="1" applyFill="1" applyBorder="1" applyAlignment="1">
      <alignment horizontal="center" vertical="center"/>
    </xf>
    <xf numFmtId="170" fontId="35" fillId="2" borderId="2" xfId="3" applyFont="1" applyFill="1" applyBorder="1" applyAlignment="1">
      <alignment horizontal="center" vertical="center"/>
    </xf>
    <xf numFmtId="175" fontId="35" fillId="2" borderId="4" xfId="0" applyNumberFormat="1" applyFont="1" applyFill="1" applyBorder="1" applyAlignment="1">
      <alignment horizontal="center" vertical="center"/>
    </xf>
    <xf numFmtId="175" fontId="35" fillId="2" borderId="5" xfId="0" applyNumberFormat="1" applyFont="1" applyFill="1" applyBorder="1" applyAlignment="1">
      <alignment horizontal="center" vertical="center"/>
    </xf>
    <xf numFmtId="0" fontId="35" fillId="2" borderId="5" xfId="0" applyFont="1" applyFill="1" applyBorder="1" applyAlignment="1">
      <alignment horizontal="center"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 fillId="2" borderId="58" xfId="0" applyFont="1" applyFill="1" applyBorder="1" applyAlignment="1">
      <alignment horizontal="center" vertical="center"/>
    </xf>
    <xf numFmtId="0" fontId="16" fillId="3" borderId="74" xfId="0" applyFont="1" applyFill="1" applyBorder="1" applyAlignment="1">
      <alignment horizontal="center" vertical="center"/>
    </xf>
    <xf numFmtId="9" fontId="16" fillId="3" borderId="4" xfId="2" applyFont="1" applyFill="1" applyBorder="1" applyAlignment="1">
      <alignment horizontal="center" vertical="center"/>
    </xf>
    <xf numFmtId="9" fontId="16" fillId="3" borderId="2" xfId="2" applyFont="1" applyFill="1" applyBorder="1" applyAlignment="1">
      <alignment horizontal="center" vertical="center"/>
    </xf>
    <xf numFmtId="0" fontId="16" fillId="3" borderId="65"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2" borderId="66"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67" xfId="0" applyFont="1" applyFill="1" applyBorder="1" applyAlignment="1">
      <alignment horizontal="center" vertical="center"/>
    </xf>
    <xf numFmtId="9" fontId="16" fillId="2" borderId="67" xfId="2" applyFont="1" applyFill="1" applyBorder="1" applyAlignment="1">
      <alignment horizontal="center" vertical="center"/>
    </xf>
    <xf numFmtId="9" fontId="16" fillId="2" borderId="2" xfId="2" applyFont="1" applyFill="1" applyBorder="1" applyAlignment="1">
      <alignment horizontal="center" vertical="center"/>
    </xf>
    <xf numFmtId="0" fontId="16" fillId="2" borderId="65"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16" fillId="3" borderId="3" xfId="0" applyFont="1" applyFill="1" applyBorder="1" applyAlignment="1">
      <alignment horizontal="center" vertical="center"/>
    </xf>
    <xf numFmtId="9" fontId="16" fillId="3" borderId="3" xfId="2" applyFont="1" applyFill="1" applyBorder="1" applyAlignment="1">
      <alignment horizontal="center" vertical="center"/>
    </xf>
    <xf numFmtId="0" fontId="16" fillId="3" borderId="3" xfId="0" applyFont="1" applyFill="1" applyBorder="1" applyAlignment="1">
      <alignment horizontal="left" vertical="center" wrapText="1"/>
    </xf>
    <xf numFmtId="0" fontId="16" fillId="3" borderId="3" xfId="0" applyFont="1" applyFill="1" applyBorder="1" applyAlignment="1">
      <alignment horizontal="left" vertical="center"/>
    </xf>
    <xf numFmtId="0" fontId="1" fillId="3" borderId="4" xfId="0" applyFont="1" applyFill="1" applyBorder="1" applyAlignment="1">
      <alignment horizontal="left" vertical="center"/>
    </xf>
    <xf numFmtId="0" fontId="16" fillId="3" borderId="2"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5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58" xfId="0" applyFont="1" applyFill="1" applyBorder="1" applyAlignment="1">
      <alignment horizontal="center" vertical="center"/>
    </xf>
    <xf numFmtId="0" fontId="1" fillId="3" borderId="0" xfId="0" applyFont="1" applyFill="1" applyBorder="1" applyAlignment="1">
      <alignment horizontal="center" vertical="center"/>
    </xf>
    <xf numFmtId="9" fontId="16" fillId="2" borderId="12" xfId="2" applyFont="1" applyFill="1" applyBorder="1" applyAlignment="1">
      <alignment horizontal="center" vertical="center"/>
    </xf>
    <xf numFmtId="9" fontId="16" fillId="2" borderId="14" xfId="2" applyFont="1" applyFill="1" applyBorder="1" applyAlignment="1">
      <alignment horizontal="center" vertical="center"/>
    </xf>
    <xf numFmtId="0" fontId="16" fillId="3" borderId="17"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5" borderId="55" xfId="0" applyFont="1" applyFill="1" applyBorder="1" applyAlignment="1">
      <alignment horizontal="center" vertical="center"/>
    </xf>
    <xf numFmtId="0" fontId="6" fillId="5" borderId="56" xfId="0" applyFont="1" applyFill="1" applyBorder="1" applyAlignment="1">
      <alignment horizontal="center" vertical="center"/>
    </xf>
    <xf numFmtId="0" fontId="6" fillId="5" borderId="57" xfId="0" applyFont="1" applyFill="1" applyBorder="1" applyAlignment="1">
      <alignment horizontal="center" vertical="center"/>
    </xf>
    <xf numFmtId="170" fontId="1" fillId="2" borderId="12" xfId="3" applyFont="1" applyFill="1" applyBorder="1" applyAlignment="1">
      <alignment horizontal="center" vertical="center"/>
    </xf>
    <xf numFmtId="170" fontId="1" fillId="2" borderId="13" xfId="3" applyFont="1" applyFill="1" applyBorder="1" applyAlignment="1">
      <alignment horizontal="center" vertical="center"/>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170" fontId="1" fillId="3" borderId="12" xfId="3" applyFont="1" applyFill="1" applyBorder="1" applyAlignment="1">
      <alignment horizontal="center" vertical="center"/>
    </xf>
    <xf numFmtId="170" fontId="1" fillId="3" borderId="13" xfId="3" applyFont="1" applyFill="1" applyBorder="1" applyAlignment="1">
      <alignment horizontal="center" vertical="center"/>
    </xf>
    <xf numFmtId="0" fontId="1" fillId="2" borderId="61" xfId="0" applyFont="1" applyFill="1" applyBorder="1" applyAlignment="1">
      <alignment horizontal="center" vertical="center" wrapText="1"/>
    </xf>
    <xf numFmtId="9" fontId="1" fillId="2" borderId="61" xfId="2" applyFont="1" applyFill="1" applyBorder="1" applyAlignment="1">
      <alignment horizontal="center" vertical="center"/>
    </xf>
    <xf numFmtId="0" fontId="16" fillId="17"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171" fontId="16" fillId="3" borderId="4" xfId="2" applyNumberFormat="1" applyFont="1" applyFill="1" applyBorder="1" applyAlignment="1">
      <alignment horizontal="center" vertical="center"/>
    </xf>
    <xf numFmtId="171" fontId="16" fillId="3" borderId="2" xfId="2" applyNumberFormat="1" applyFont="1" applyFill="1" applyBorder="1" applyAlignment="1">
      <alignment horizontal="center" vertical="center"/>
    </xf>
    <xf numFmtId="0" fontId="16" fillId="2" borderId="3" xfId="0" applyFont="1" applyFill="1" applyBorder="1" applyAlignment="1">
      <alignment horizontal="center" vertical="center"/>
    </xf>
    <xf numFmtId="170" fontId="1" fillId="2" borderId="14" xfId="3" applyFont="1" applyFill="1" applyBorder="1" applyAlignment="1">
      <alignment horizontal="center" vertical="center"/>
    </xf>
    <xf numFmtId="172" fontId="1" fillId="2" borderId="4" xfId="8" applyNumberFormat="1" applyFont="1" applyFill="1" applyBorder="1" applyAlignment="1">
      <alignment horizontal="center" vertical="center"/>
    </xf>
    <xf numFmtId="172" fontId="1" fillId="2" borderId="5" xfId="8" applyNumberFormat="1" applyFont="1" applyFill="1" applyBorder="1" applyAlignment="1">
      <alignment horizontal="center" vertical="center"/>
    </xf>
    <xf numFmtId="172" fontId="1" fillId="2" borderId="61" xfId="8" applyNumberFormat="1" applyFont="1" applyFill="1" applyBorder="1" applyAlignment="1">
      <alignment horizontal="center" vertical="center"/>
    </xf>
    <xf numFmtId="0" fontId="1" fillId="2" borderId="61" xfId="0" applyFont="1" applyFill="1" applyBorder="1" applyAlignment="1">
      <alignment horizontal="center" vertical="center"/>
    </xf>
    <xf numFmtId="0" fontId="16" fillId="17" borderId="3" xfId="0" applyFont="1" applyFill="1" applyBorder="1" applyAlignment="1">
      <alignment horizontal="left" vertical="center" wrapText="1"/>
    </xf>
    <xf numFmtId="0" fontId="16" fillId="3" borderId="4" xfId="0" applyFont="1" applyFill="1" applyBorder="1" applyAlignment="1">
      <alignment horizontal="justify" vertical="center" wrapText="1"/>
    </xf>
    <xf numFmtId="0" fontId="16" fillId="3" borderId="2" xfId="0" applyFont="1" applyFill="1" applyBorder="1" applyAlignment="1">
      <alignment horizontal="justify" vertical="center" wrapText="1"/>
    </xf>
    <xf numFmtId="167" fontId="1" fillId="2" borderId="4" xfId="9" applyFont="1" applyFill="1" applyBorder="1" applyAlignment="1">
      <alignment horizontal="center" vertical="center"/>
    </xf>
    <xf numFmtId="167" fontId="1" fillId="2" borderId="2" xfId="9" applyFont="1" applyFill="1" applyBorder="1" applyAlignment="1">
      <alignment horizontal="center" vertical="center"/>
    </xf>
    <xf numFmtId="171" fontId="1" fillId="2" borderId="4" xfId="2" applyNumberFormat="1" applyFont="1" applyFill="1" applyBorder="1" applyAlignment="1">
      <alignment horizontal="center" vertical="center"/>
    </xf>
    <xf numFmtId="171" fontId="1" fillId="2" borderId="2" xfId="2" applyNumberFormat="1" applyFont="1" applyFill="1" applyBorder="1" applyAlignment="1">
      <alignment horizontal="center" vertical="center"/>
    </xf>
    <xf numFmtId="9" fontId="16" fillId="2" borderId="3" xfId="0" applyNumberFormat="1" applyFont="1" applyFill="1" applyBorder="1" applyAlignment="1">
      <alignment horizontal="center" vertical="center"/>
    </xf>
    <xf numFmtId="171" fontId="16" fillId="2" borderId="3" xfId="0" applyNumberFormat="1" applyFont="1" applyFill="1" applyBorder="1" applyAlignment="1">
      <alignment horizontal="center" vertical="center"/>
    </xf>
    <xf numFmtId="0" fontId="16" fillId="2" borderId="3" xfId="0" applyFont="1" applyFill="1" applyBorder="1" applyAlignment="1">
      <alignment horizontal="center" vertical="center" wrapText="1"/>
    </xf>
    <xf numFmtId="170" fontId="1" fillId="3" borderId="14" xfId="3" applyFont="1" applyFill="1" applyBorder="1" applyAlignment="1">
      <alignment horizontal="center" vertical="center"/>
    </xf>
    <xf numFmtId="167" fontId="16" fillId="3" borderId="4" xfId="9" applyFont="1" applyFill="1" applyBorder="1" applyAlignment="1">
      <alignment horizontal="center" vertical="center"/>
    </xf>
    <xf numFmtId="167" fontId="16" fillId="3" borderId="2" xfId="9" applyFont="1" applyFill="1" applyBorder="1" applyAlignment="1">
      <alignment horizontal="center" vertical="center"/>
    </xf>
    <xf numFmtId="0" fontId="16" fillId="3" borderId="3" xfId="0" applyFont="1" applyFill="1" applyBorder="1" applyAlignment="1">
      <alignment horizontal="center" vertical="center" wrapText="1"/>
    </xf>
    <xf numFmtId="0" fontId="16" fillId="19" borderId="3" xfId="0" applyFont="1" applyFill="1" applyBorder="1" applyAlignment="1">
      <alignment horizontal="left" vertical="center" wrapText="1"/>
    </xf>
    <xf numFmtId="9" fontId="1" fillId="3" borderId="4" xfId="2" applyFont="1" applyFill="1" applyBorder="1" applyAlignment="1">
      <alignment horizontal="center" vertical="center" wrapText="1"/>
    </xf>
    <xf numFmtId="9" fontId="1" fillId="3" borderId="5" xfId="2" applyFont="1" applyFill="1" applyBorder="1" applyAlignment="1">
      <alignment horizontal="center" vertical="center" wrapText="1"/>
    </xf>
    <xf numFmtId="9" fontId="1" fillId="3" borderId="2" xfId="2"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9" fontId="1" fillId="3" borderId="4" xfId="2" applyFont="1" applyFill="1" applyBorder="1" applyAlignment="1">
      <alignment horizontal="center" vertical="center"/>
    </xf>
    <xf numFmtId="9" fontId="1" fillId="3" borderId="5" xfId="2" applyFont="1" applyFill="1" applyBorder="1" applyAlignment="1">
      <alignment horizontal="center" vertical="center"/>
    </xf>
    <xf numFmtId="9" fontId="1" fillId="3" borderId="4"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6" fillId="18" borderId="16" xfId="0" applyFont="1" applyFill="1" applyBorder="1" applyAlignment="1">
      <alignment horizontal="left" vertical="center" wrapText="1"/>
    </xf>
    <xf numFmtId="0" fontId="16" fillId="18" borderId="3"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 fillId="3" borderId="0" xfId="0" applyFont="1" applyFill="1" applyBorder="1" applyAlignment="1">
      <alignment horizontal="left" vertical="center" wrapText="1"/>
    </xf>
    <xf numFmtId="0" fontId="33" fillId="4" borderId="9" xfId="0" applyFont="1" applyFill="1" applyBorder="1" applyAlignment="1">
      <alignment horizontal="center" vertical="center"/>
    </xf>
    <xf numFmtId="0" fontId="33" fillId="4" borderId="54" xfId="0" applyFont="1" applyFill="1" applyBorder="1" applyAlignment="1">
      <alignment horizontal="center" vertical="center"/>
    </xf>
    <xf numFmtId="0" fontId="33" fillId="4" borderId="5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9" fontId="1" fillId="3" borderId="2" xfId="2" applyFont="1" applyFill="1" applyBorder="1" applyAlignment="1">
      <alignment horizontal="center" vertical="center"/>
    </xf>
    <xf numFmtId="0" fontId="16" fillId="3" borderId="5" xfId="0" applyFont="1" applyFill="1" applyBorder="1" applyAlignment="1">
      <alignment horizontal="justify" vertical="center" wrapText="1"/>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2" xfId="0" applyFont="1" applyFill="1" applyBorder="1" applyAlignment="1">
      <alignment horizontal="center" vertical="center"/>
    </xf>
  </cellXfs>
  <cellStyles count="12">
    <cellStyle name="Bueno" xfId="4" builtinId="26"/>
    <cellStyle name="Entrada" xfId="7" builtinId="20"/>
    <cellStyle name="Incorrecto" xfId="5" builtinId="27"/>
    <cellStyle name="Millares [0] 2" xfId="9" xr:uid="{FF280984-E992-4DFF-BD95-CC3FD00AEE3C}"/>
    <cellStyle name="Millares 2" xfId="8" xr:uid="{4F27C3BF-84B5-402C-A651-00F27E5B5D55}"/>
    <cellStyle name="Moneda" xfId="1" builtinId="4"/>
    <cellStyle name="Moneda [0] 2" xfId="3" xr:uid="{00000000-0005-0000-0000-000003000000}"/>
    <cellStyle name="Moneda [0] 3" xfId="11" xr:uid="{45A53DE8-4AF6-41FE-85B5-27C79F479106}"/>
    <cellStyle name="Moneda 2" xfId="10" xr:uid="{8DDD1525-B2FB-44B8-AA7E-6E7A0D5C0250}"/>
    <cellStyle name="Neutral" xfId="6" builtinId="28"/>
    <cellStyle name="Normal" xfId="0" builtinId="0"/>
    <cellStyle name="Porcentaje"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158750</xdr:colOff>
      <xdr:row>16</xdr:row>
      <xdr:rowOff>349250</xdr:rowOff>
    </xdr:from>
    <xdr:ext cx="1472042" cy="588174"/>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E1C44A6D-94D3-4E6A-BFA1-BD99BF332940}"/>
                </a:ext>
              </a:extLst>
            </xdr:cNvPr>
            <xdr:cNvSpPr txBox="1"/>
          </xdr:nvSpPr>
          <xdr:spPr>
            <a:xfrm>
              <a:off x="26152475" y="1355090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mlns="">
        <xdr:sp macro="" textlink="">
          <xdr:nvSpPr>
            <xdr:cNvPr id="2" name="CuadroTexto 1">
              <a:extLst>
                <a:ext uri="{FF2B5EF4-FFF2-40B4-BE49-F238E27FC236}">
                  <a16:creationId xmlns:a16="http://schemas.microsoft.com/office/drawing/2014/main" id="{E1C44A6D-94D3-4E6A-BFA1-BD99BF332940}"/>
                </a:ext>
              </a:extLst>
            </xdr:cNvPr>
            <xdr:cNvSpPr txBox="1"/>
          </xdr:nvSpPr>
          <xdr:spPr>
            <a:xfrm>
              <a:off x="26152475" y="1355090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15</xdr:col>
      <xdr:colOff>173567</xdr:colOff>
      <xdr:row>17</xdr:row>
      <xdr:rowOff>46566</xdr:rowOff>
    </xdr:from>
    <xdr:ext cx="1472042" cy="588174"/>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8CEFF7A4-C15C-47F3-97C9-ACE404356E1D}"/>
                </a:ext>
              </a:extLst>
            </xdr:cNvPr>
            <xdr:cNvSpPr txBox="1"/>
          </xdr:nvSpPr>
          <xdr:spPr>
            <a:xfrm>
              <a:off x="26167292" y="1583901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mlns="">
        <xdr:sp macro="" textlink="">
          <xdr:nvSpPr>
            <xdr:cNvPr id="3" name="CuadroTexto 2">
              <a:extLst>
                <a:ext uri="{FF2B5EF4-FFF2-40B4-BE49-F238E27FC236}">
                  <a16:creationId xmlns:a16="http://schemas.microsoft.com/office/drawing/2014/main" id="{8CEFF7A4-C15C-47F3-97C9-ACE404356E1D}"/>
                </a:ext>
              </a:extLst>
            </xdr:cNvPr>
            <xdr:cNvSpPr txBox="1"/>
          </xdr:nvSpPr>
          <xdr:spPr>
            <a:xfrm>
              <a:off x="26167292" y="1583901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20</xdr:col>
      <xdr:colOff>273050</xdr:colOff>
      <xdr:row>6</xdr:row>
      <xdr:rowOff>82547</xdr:rowOff>
    </xdr:from>
    <xdr:ext cx="1134531" cy="462114"/>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79BE9B30-2D99-4244-835E-45116580D8FF}"/>
                </a:ext>
              </a:extLst>
            </xdr:cNvPr>
            <xdr:cNvSpPr txBox="1"/>
          </xdr:nvSpPr>
          <xdr:spPr>
            <a:xfrm>
              <a:off x="36791900" y="18541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79BE9B30-2D99-4244-835E-45116580D8FF}"/>
                </a:ext>
              </a:extLst>
            </xdr:cNvPr>
            <xdr:cNvSpPr txBox="1"/>
          </xdr:nvSpPr>
          <xdr:spPr>
            <a:xfrm>
              <a:off x="36791900" y="18541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338669</xdr:colOff>
      <xdr:row>7</xdr:row>
      <xdr:rowOff>0</xdr:rowOff>
    </xdr:from>
    <xdr:ext cx="1134531" cy="46211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17EEA79-9F74-4D87-A7C9-84AFC34ED836}"/>
                </a:ext>
              </a:extLst>
            </xdr:cNvPr>
            <xdr:cNvSpPr txBox="1"/>
          </xdr:nvSpPr>
          <xdr:spPr>
            <a:xfrm>
              <a:off x="36857519" y="2838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5" name="CuadroTexto 4">
              <a:extLst>
                <a:ext uri="{FF2B5EF4-FFF2-40B4-BE49-F238E27FC236}">
                  <a16:creationId xmlns:a16="http://schemas.microsoft.com/office/drawing/2014/main" id="{017EEA79-9F74-4D87-A7C9-84AFC34ED836}"/>
                </a:ext>
              </a:extLst>
            </xdr:cNvPr>
            <xdr:cNvSpPr txBox="1"/>
          </xdr:nvSpPr>
          <xdr:spPr>
            <a:xfrm>
              <a:off x="36857519" y="2838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328082</xdr:colOff>
      <xdr:row>8</xdr:row>
      <xdr:rowOff>5292</xdr:rowOff>
    </xdr:from>
    <xdr:ext cx="1134531" cy="462114"/>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B9DEB805-2AE8-4245-B35A-530BDDA7058B}"/>
                </a:ext>
              </a:extLst>
            </xdr:cNvPr>
            <xdr:cNvSpPr txBox="1"/>
          </xdr:nvSpPr>
          <xdr:spPr>
            <a:xfrm>
              <a:off x="36846932" y="330094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6" name="CuadroTexto 5">
              <a:extLst>
                <a:ext uri="{FF2B5EF4-FFF2-40B4-BE49-F238E27FC236}">
                  <a16:creationId xmlns:a16="http://schemas.microsoft.com/office/drawing/2014/main" id="{B9DEB805-2AE8-4245-B35A-530BDDA7058B}"/>
                </a:ext>
              </a:extLst>
            </xdr:cNvPr>
            <xdr:cNvSpPr txBox="1"/>
          </xdr:nvSpPr>
          <xdr:spPr>
            <a:xfrm>
              <a:off x="36846932" y="330094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296332</xdr:colOff>
      <xdr:row>9</xdr:row>
      <xdr:rowOff>180975</xdr:rowOff>
    </xdr:from>
    <xdr:ext cx="1134531" cy="462114"/>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CE12A908-C03C-41BC-977A-E7350BC19F6C}"/>
                </a:ext>
              </a:extLst>
            </xdr:cNvPr>
            <xdr:cNvSpPr txBox="1"/>
          </xdr:nvSpPr>
          <xdr:spPr>
            <a:xfrm>
              <a:off x="36815182" y="393382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CE12A908-C03C-41BC-977A-E7350BC19F6C}"/>
                </a:ext>
              </a:extLst>
            </xdr:cNvPr>
            <xdr:cNvSpPr txBox="1"/>
          </xdr:nvSpPr>
          <xdr:spPr>
            <a:xfrm>
              <a:off x="36815182" y="393382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253998</xdr:colOff>
      <xdr:row>10</xdr:row>
      <xdr:rowOff>158745</xdr:rowOff>
    </xdr:from>
    <xdr:ext cx="1134531" cy="462114"/>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23E42E3F-05D5-45FB-83B1-52DE65E24E72}"/>
                </a:ext>
              </a:extLst>
            </xdr:cNvPr>
            <xdr:cNvSpPr txBox="1"/>
          </xdr:nvSpPr>
          <xdr:spPr>
            <a:xfrm>
              <a:off x="36772848" y="467359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23E42E3F-05D5-45FB-83B1-52DE65E24E72}"/>
                </a:ext>
              </a:extLst>
            </xdr:cNvPr>
            <xdr:cNvSpPr txBox="1"/>
          </xdr:nvSpPr>
          <xdr:spPr>
            <a:xfrm>
              <a:off x="36772848" y="467359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380996</xdr:colOff>
      <xdr:row>11</xdr:row>
      <xdr:rowOff>1545169</xdr:rowOff>
    </xdr:from>
    <xdr:ext cx="1134531" cy="462114"/>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E7D47FA8-4BA4-4437-BDEA-09D689BB7A2E}"/>
                </a:ext>
              </a:extLst>
            </xdr:cNvPr>
            <xdr:cNvSpPr txBox="1"/>
          </xdr:nvSpPr>
          <xdr:spPr>
            <a:xfrm>
              <a:off x="36899846" y="6822019"/>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E7D47FA8-4BA4-4437-BDEA-09D689BB7A2E}"/>
                </a:ext>
              </a:extLst>
            </xdr:cNvPr>
            <xdr:cNvSpPr txBox="1"/>
          </xdr:nvSpPr>
          <xdr:spPr>
            <a:xfrm>
              <a:off x="36899846" y="6822019"/>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349246</xdr:colOff>
      <xdr:row>12</xdr:row>
      <xdr:rowOff>253997</xdr:rowOff>
    </xdr:from>
    <xdr:ext cx="1134531" cy="462114"/>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5E9E14AE-0C73-4486-AFA9-C8D37E826058}"/>
                </a:ext>
              </a:extLst>
            </xdr:cNvPr>
            <xdr:cNvSpPr txBox="1"/>
          </xdr:nvSpPr>
          <xdr:spPr>
            <a:xfrm>
              <a:off x="36868096" y="91884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5E9E14AE-0C73-4486-AFA9-C8D37E826058}"/>
                </a:ext>
              </a:extLst>
            </xdr:cNvPr>
            <xdr:cNvSpPr txBox="1"/>
          </xdr:nvSpPr>
          <xdr:spPr>
            <a:xfrm>
              <a:off x="36868096" y="91884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349248</xdr:colOff>
      <xdr:row>13</xdr:row>
      <xdr:rowOff>148167</xdr:rowOff>
    </xdr:from>
    <xdr:ext cx="1134531" cy="462114"/>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856D7ECF-17E0-421C-9364-2008B62EBEF0}"/>
                </a:ext>
              </a:extLst>
            </xdr:cNvPr>
            <xdr:cNvSpPr txBox="1"/>
          </xdr:nvSpPr>
          <xdr:spPr>
            <a:xfrm>
              <a:off x="36868098" y="107590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856D7ECF-17E0-421C-9364-2008B62EBEF0}"/>
                </a:ext>
              </a:extLst>
            </xdr:cNvPr>
            <xdr:cNvSpPr txBox="1"/>
          </xdr:nvSpPr>
          <xdr:spPr>
            <a:xfrm>
              <a:off x="36868098" y="107590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317501</xdr:colOff>
      <xdr:row>14</xdr:row>
      <xdr:rowOff>96302</xdr:rowOff>
    </xdr:from>
    <xdr:ext cx="1134531" cy="462114"/>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D94B074A-3587-4C20-ACC3-747D8EBEB8E8}"/>
                </a:ext>
              </a:extLst>
            </xdr:cNvPr>
            <xdr:cNvSpPr txBox="1"/>
          </xdr:nvSpPr>
          <xdr:spPr>
            <a:xfrm>
              <a:off x="36836351" y="1192635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D94B074A-3587-4C20-ACC3-747D8EBEB8E8}"/>
                </a:ext>
              </a:extLst>
            </xdr:cNvPr>
            <xdr:cNvSpPr txBox="1"/>
          </xdr:nvSpPr>
          <xdr:spPr>
            <a:xfrm>
              <a:off x="36836351" y="1192635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twoCellAnchor>
    <xdr:from>
      <xdr:col>0</xdr:col>
      <xdr:colOff>9525</xdr:colOff>
      <xdr:row>0</xdr:row>
      <xdr:rowOff>76200</xdr:rowOff>
    </xdr:from>
    <xdr:to>
      <xdr:col>2</xdr:col>
      <xdr:colOff>223158</xdr:colOff>
      <xdr:row>3</xdr:row>
      <xdr:rowOff>0</xdr:rowOff>
    </xdr:to>
    <xdr:grpSp>
      <xdr:nvGrpSpPr>
        <xdr:cNvPr id="13" name="Grupo 12">
          <a:extLst>
            <a:ext uri="{FF2B5EF4-FFF2-40B4-BE49-F238E27FC236}">
              <a16:creationId xmlns:a16="http://schemas.microsoft.com/office/drawing/2014/main" id="{66D0CECB-5761-4306-A0AB-6A3F0E2687F9}"/>
            </a:ext>
          </a:extLst>
        </xdr:cNvPr>
        <xdr:cNvGrpSpPr/>
      </xdr:nvGrpSpPr>
      <xdr:grpSpPr>
        <a:xfrm>
          <a:off x="9525" y="76200"/>
          <a:ext cx="3490233" cy="1085850"/>
          <a:chOff x="228600" y="47625"/>
          <a:chExt cx="2680608" cy="981075"/>
        </a:xfrm>
      </xdr:grpSpPr>
      <xdr:pic>
        <xdr:nvPicPr>
          <xdr:cNvPr id="14" name="Picture 5">
            <a:extLst>
              <a:ext uri="{FF2B5EF4-FFF2-40B4-BE49-F238E27FC236}">
                <a16:creationId xmlns:a16="http://schemas.microsoft.com/office/drawing/2014/main" id="{B4A27FDB-9EBB-487F-980D-E703209DA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5" name="5 CuadroTexto">
            <a:extLst>
              <a:ext uri="{FF2B5EF4-FFF2-40B4-BE49-F238E27FC236}">
                <a16:creationId xmlns:a16="http://schemas.microsoft.com/office/drawing/2014/main" id="{5B94FB19-989B-4898-8DC6-607D4AA007A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194E8F32-2A21-49F5-BBED-E01D290EC856}"/>
            </a:ext>
          </a:extLst>
        </xdr:cNvPr>
        <xdr:cNvGrpSpPr/>
      </xdr:nvGrpSpPr>
      <xdr:grpSpPr>
        <a:xfrm>
          <a:off x="9525" y="76200"/>
          <a:ext cx="3499758" cy="1085850"/>
          <a:chOff x="228600" y="47625"/>
          <a:chExt cx="2680608" cy="981075"/>
        </a:xfrm>
      </xdr:grpSpPr>
      <xdr:pic>
        <xdr:nvPicPr>
          <xdr:cNvPr id="3" name="Picture 5">
            <a:extLst>
              <a:ext uri="{FF2B5EF4-FFF2-40B4-BE49-F238E27FC236}">
                <a16:creationId xmlns:a16="http://schemas.microsoft.com/office/drawing/2014/main" id="{DF58647E-DC98-4934-97E7-D90AF2275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8BDA261-A255-4AE3-B423-7179C4EC09B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2</xdr:row>
      <xdr:rowOff>342900</xdr:rowOff>
    </xdr:to>
    <xdr:grpSp>
      <xdr:nvGrpSpPr>
        <xdr:cNvPr id="2" name="Grupo 1">
          <a:extLst>
            <a:ext uri="{FF2B5EF4-FFF2-40B4-BE49-F238E27FC236}">
              <a16:creationId xmlns:a16="http://schemas.microsoft.com/office/drawing/2014/main" id="{F2B4D484-336E-4D97-968B-5E7E870E61AF}"/>
            </a:ext>
          </a:extLst>
        </xdr:cNvPr>
        <xdr:cNvGrpSpPr/>
      </xdr:nvGrpSpPr>
      <xdr:grpSpPr>
        <a:xfrm>
          <a:off x="9525" y="76200"/>
          <a:ext cx="3833133" cy="981075"/>
          <a:chOff x="228600" y="47625"/>
          <a:chExt cx="2680608" cy="981075"/>
        </a:xfrm>
      </xdr:grpSpPr>
      <xdr:pic>
        <xdr:nvPicPr>
          <xdr:cNvPr id="3" name="Picture 5">
            <a:extLst>
              <a:ext uri="{FF2B5EF4-FFF2-40B4-BE49-F238E27FC236}">
                <a16:creationId xmlns:a16="http://schemas.microsoft.com/office/drawing/2014/main" id="{54C2786C-C2F7-49D3-879D-E80D8DB8B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E25EACB-5678-4E5E-B7B7-348DB91ED34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EC99F6B6-E3E9-4346-B47B-E87C1B18350B}"/>
            </a:ext>
          </a:extLst>
        </xdr:cNvPr>
        <xdr:cNvGrpSpPr/>
      </xdr:nvGrpSpPr>
      <xdr:grpSpPr>
        <a:xfrm>
          <a:off x="9525" y="76200"/>
          <a:ext cx="3518808" cy="1085850"/>
          <a:chOff x="228600" y="47625"/>
          <a:chExt cx="2680608" cy="981075"/>
        </a:xfrm>
      </xdr:grpSpPr>
      <xdr:pic>
        <xdr:nvPicPr>
          <xdr:cNvPr id="3" name="Picture 5">
            <a:extLst>
              <a:ext uri="{FF2B5EF4-FFF2-40B4-BE49-F238E27FC236}">
                <a16:creationId xmlns:a16="http://schemas.microsoft.com/office/drawing/2014/main" id="{B70D5B8B-7930-4F14-9BF8-0C8B79495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FAEA63E8-DFAF-429F-B523-7851783563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DC88D70E-70EC-41D1-BCB8-162FF68E90CE}"/>
            </a:ext>
          </a:extLst>
        </xdr:cNvPr>
        <xdr:cNvGrpSpPr/>
      </xdr:nvGrpSpPr>
      <xdr:grpSpPr>
        <a:xfrm>
          <a:off x="9525" y="76200"/>
          <a:ext cx="3737883" cy="1085850"/>
          <a:chOff x="228600" y="47625"/>
          <a:chExt cx="2680608" cy="981075"/>
        </a:xfrm>
      </xdr:grpSpPr>
      <xdr:pic>
        <xdr:nvPicPr>
          <xdr:cNvPr id="3" name="Picture 5">
            <a:extLst>
              <a:ext uri="{FF2B5EF4-FFF2-40B4-BE49-F238E27FC236}">
                <a16:creationId xmlns:a16="http://schemas.microsoft.com/office/drawing/2014/main" id="{0F7D7AF9-3C1D-4072-9184-122B01843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CC3F8C-C84C-4BA5-8172-223CA64267A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99B92507-230E-4298-9BFB-C20FA892FB3A}"/>
            </a:ext>
          </a:extLst>
        </xdr:cNvPr>
        <xdr:cNvGrpSpPr/>
      </xdr:nvGrpSpPr>
      <xdr:grpSpPr>
        <a:xfrm>
          <a:off x="9525" y="76200"/>
          <a:ext cx="3499758" cy="1085850"/>
          <a:chOff x="228600" y="47625"/>
          <a:chExt cx="2680608" cy="981075"/>
        </a:xfrm>
      </xdr:grpSpPr>
      <xdr:pic>
        <xdr:nvPicPr>
          <xdr:cNvPr id="3" name="Picture 5">
            <a:extLst>
              <a:ext uri="{FF2B5EF4-FFF2-40B4-BE49-F238E27FC236}">
                <a16:creationId xmlns:a16="http://schemas.microsoft.com/office/drawing/2014/main" id="{47028012-6E1E-490C-BB7E-BD1743DB9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D01A16F-A5B5-4544-B709-BA311FFA55C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DC8F5F7D-DDB5-4DE2-BACC-FEDB59A1E619}"/>
            </a:ext>
          </a:extLst>
        </xdr:cNvPr>
        <xdr:cNvGrpSpPr/>
      </xdr:nvGrpSpPr>
      <xdr:grpSpPr>
        <a:xfrm>
          <a:off x="9525" y="76200"/>
          <a:ext cx="3595008" cy="1085850"/>
          <a:chOff x="228600" y="47625"/>
          <a:chExt cx="2680608" cy="981075"/>
        </a:xfrm>
      </xdr:grpSpPr>
      <xdr:pic>
        <xdr:nvPicPr>
          <xdr:cNvPr id="3" name="Picture 5">
            <a:extLst>
              <a:ext uri="{FF2B5EF4-FFF2-40B4-BE49-F238E27FC236}">
                <a16:creationId xmlns:a16="http://schemas.microsoft.com/office/drawing/2014/main" id="{8E605E81-74F0-4EAA-AB85-870CA8062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22D16302-B5DD-4916-B9E0-8ECFB510332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eguimiento%20PAI%202019%20(ENER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chris\Desktop\Plan%20de%20Acci&#243;n%20Institucional%202019-SES%20Revisado%20FE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TORRES\AppData\Local\Microsoft\Windows\INetCache\Content.Outlook\J6BFAGYQ\Plan%20de%20Acci&#243;n%20Institucional%202019-SES%20Revisa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xm\AppData\Local\Microsoft\Windows\INetCache\Content.Outlook\JW6ZW3Q5\Presupuesto%20detallado%20Plan%20de%20Acci&#243;n%202019%20SAF%20v2%2011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NLA 2019"/>
      <sheetName val="Plan de Acción SES"/>
      <sheetName val="Plan de Acción OAP"/>
      <sheetName val="Plan de Acción SIPTA"/>
      <sheetName val="Plan de Acción Comunicaciones"/>
      <sheetName val="OAJ"/>
      <sheetName val="OCI"/>
      <sheetName val="SAF"/>
    </sheetNames>
    <sheetDataSet>
      <sheetData sheetId="0"/>
      <sheetData sheetId="1">
        <row r="8">
          <cell r="AD8">
            <v>0</v>
          </cell>
        </row>
        <row r="15">
          <cell r="AD15">
            <v>3.3436274671746292E-2</v>
          </cell>
          <cell r="AH15">
            <v>1.0411965038872539E-2</v>
          </cell>
        </row>
        <row r="23">
          <cell r="AD23">
            <v>3.0701754385964911E-2</v>
          </cell>
          <cell r="AH23">
            <v>5.3571428571428581E-3</v>
          </cell>
        </row>
        <row r="31">
          <cell r="AD31">
            <v>2.9239766081871343E-2</v>
          </cell>
          <cell r="AH31">
            <v>2.0035803795202291E-2</v>
          </cell>
        </row>
        <row r="39">
          <cell r="AD39">
            <v>1.4619883040935672E-2</v>
          </cell>
          <cell r="AH39">
            <v>1.5507518796992482E-2</v>
          </cell>
        </row>
        <row r="47">
          <cell r="AD47">
            <v>0</v>
          </cell>
          <cell r="AH47">
            <v>4.1666666666666664E-2</v>
          </cell>
        </row>
        <row r="55">
          <cell r="AD55">
            <v>2.9239766081871343E-2</v>
          </cell>
          <cell r="AH55">
            <v>1.60484544695071E-2</v>
          </cell>
        </row>
        <row r="62">
          <cell r="AD62">
            <v>1.443859649122807E-2</v>
          </cell>
        </row>
        <row r="64">
          <cell r="AD64">
            <v>0</v>
          </cell>
        </row>
        <row r="67">
          <cell r="AD67">
            <v>0</v>
          </cell>
          <cell r="AH67">
            <v>0</v>
          </cell>
        </row>
      </sheetData>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sheetData sheetId="1">
        <row r="8">
          <cell r="AD8">
            <v>4.1666666666666664E-2</v>
          </cell>
        </row>
        <row r="15">
          <cell r="AD15">
            <v>8.2688495993975916E-2</v>
          </cell>
          <cell r="AH15">
            <v>6.9597988399550975E-2</v>
          </cell>
        </row>
        <row r="23">
          <cell r="AD23">
            <v>3.2391470698021653E-2</v>
          </cell>
        </row>
        <row r="31">
          <cell r="AD31">
            <v>6.0541563483033266E-2</v>
          </cell>
          <cell r="AH31">
            <v>5.9581328410761296E-2</v>
          </cell>
        </row>
        <row r="39">
          <cell r="AD39">
            <v>4.9833333333333334E-2</v>
          </cell>
          <cell r="AH39">
            <v>3.9365646258503403E-2</v>
          </cell>
        </row>
        <row r="47">
          <cell r="AD47">
            <v>0</v>
          </cell>
        </row>
        <row r="55">
          <cell r="AD55">
            <v>5.1538834420423625E-2</v>
          </cell>
          <cell r="AH55">
            <v>5.6489918859109908E-2</v>
          </cell>
        </row>
        <row r="62">
          <cell r="AD62">
            <v>2.9823573301068763E-2</v>
          </cell>
        </row>
        <row r="64">
          <cell r="AD64">
            <v>0.16600000000000001</v>
          </cell>
        </row>
        <row r="67">
          <cell r="AD67">
            <v>0</v>
          </cell>
        </row>
      </sheetData>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sheetData sheetId="1">
        <row r="8">
          <cell r="AD8">
            <v>4.1666666666666664E-2</v>
          </cell>
        </row>
        <row r="23">
          <cell r="AH23">
            <v>3.297754425153146E-2</v>
          </cell>
        </row>
        <row r="47">
          <cell r="AH47">
            <v>6.8027210884353734E-2</v>
          </cell>
        </row>
        <row r="67">
          <cell r="AH67">
            <v>0</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esupuesto detallado"/>
      <sheetName val="Catálogo de indicadores"/>
      <sheetName val="Catálogo concepto de gastos"/>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CD27-B09E-4218-91DD-6CC014D191A6}">
  <sheetPr>
    <tabColor theme="9" tint="-0.249977111117893"/>
  </sheetPr>
  <dimension ref="A1:Z46"/>
  <sheetViews>
    <sheetView tabSelected="1" workbookViewId="0">
      <selection sqref="A1:XFD1048576"/>
    </sheetView>
  </sheetViews>
  <sheetFormatPr baseColWidth="10" defaultRowHeight="15" x14ac:dyDescent="0.25"/>
  <cols>
    <col min="1" max="1" width="19.140625" style="455" bestFit="1" customWidth="1"/>
    <col min="2" max="2" width="23.28515625" style="455" bestFit="1" customWidth="1"/>
    <col min="3" max="3" width="12" style="455" hidden="1" customWidth="1"/>
    <col min="4" max="4" width="11.42578125" style="455" hidden="1" customWidth="1"/>
    <col min="5" max="5" width="17.5703125" style="455" hidden="1" customWidth="1"/>
    <col min="6" max="6" width="11.42578125" style="455" hidden="1" customWidth="1"/>
    <col min="7" max="7" width="18.28515625" style="455" hidden="1" customWidth="1"/>
    <col min="8" max="12" width="11.42578125" style="455" hidden="1" customWidth="1"/>
    <col min="13" max="14" width="11.42578125" style="455" customWidth="1"/>
    <col min="15" max="26" width="11.42578125" style="455" hidden="1" customWidth="1"/>
    <col min="27" max="16384" width="11.42578125" style="455"/>
  </cols>
  <sheetData>
    <row r="1" spans="1:26" s="441" customFormat="1" x14ac:dyDescent="0.25">
      <c r="A1" s="504" t="s">
        <v>5</v>
      </c>
      <c r="B1" s="504" t="s">
        <v>27</v>
      </c>
      <c r="C1" s="506" t="s">
        <v>703</v>
      </c>
      <c r="D1" s="503"/>
      <c r="E1" s="506" t="s">
        <v>704</v>
      </c>
      <c r="F1" s="503"/>
      <c r="G1" s="506" t="s">
        <v>705</v>
      </c>
      <c r="H1" s="503"/>
      <c r="I1" s="506" t="s">
        <v>706</v>
      </c>
      <c r="J1" s="503"/>
      <c r="K1" s="502" t="s">
        <v>707</v>
      </c>
      <c r="L1" s="503"/>
      <c r="M1" s="502" t="s">
        <v>463</v>
      </c>
      <c r="N1" s="503"/>
      <c r="O1" s="502" t="s">
        <v>708</v>
      </c>
      <c r="P1" s="503"/>
      <c r="Q1" s="496" t="s">
        <v>709</v>
      </c>
      <c r="R1" s="497"/>
      <c r="S1" s="496" t="s">
        <v>710</v>
      </c>
      <c r="T1" s="497"/>
      <c r="U1" s="496" t="s">
        <v>711</v>
      </c>
      <c r="V1" s="497"/>
      <c r="W1" s="496" t="s">
        <v>712</v>
      </c>
      <c r="X1" s="497"/>
      <c r="Y1" s="496" t="s">
        <v>713</v>
      </c>
      <c r="Z1" s="497"/>
    </row>
    <row r="2" spans="1:26" s="447" customFormat="1" ht="30" x14ac:dyDescent="0.25">
      <c r="A2" s="505"/>
      <c r="B2" s="505"/>
      <c r="C2" s="442" t="s">
        <v>714</v>
      </c>
      <c r="D2" s="443" t="s">
        <v>715</v>
      </c>
      <c r="E2" s="442" t="s">
        <v>714</v>
      </c>
      <c r="F2" s="443" t="s">
        <v>715</v>
      </c>
      <c r="G2" s="442" t="s">
        <v>714</v>
      </c>
      <c r="H2" s="443" t="s">
        <v>715</v>
      </c>
      <c r="I2" s="442" t="s">
        <v>714</v>
      </c>
      <c r="J2" s="443" t="s">
        <v>715</v>
      </c>
      <c r="K2" s="444" t="s">
        <v>714</v>
      </c>
      <c r="L2" s="443" t="s">
        <v>715</v>
      </c>
      <c r="M2" s="444" t="s">
        <v>714</v>
      </c>
      <c r="N2" s="443" t="s">
        <v>715</v>
      </c>
      <c r="O2" s="444" t="s">
        <v>714</v>
      </c>
      <c r="P2" s="443" t="s">
        <v>715</v>
      </c>
      <c r="Q2" s="445" t="s">
        <v>714</v>
      </c>
      <c r="R2" s="446" t="s">
        <v>715</v>
      </c>
      <c r="S2" s="445" t="s">
        <v>714</v>
      </c>
      <c r="T2" s="446" t="s">
        <v>715</v>
      </c>
      <c r="U2" s="445" t="s">
        <v>714</v>
      </c>
      <c r="V2" s="446" t="s">
        <v>715</v>
      </c>
      <c r="W2" s="445" t="s">
        <v>714</v>
      </c>
      <c r="X2" s="446" t="s">
        <v>715</v>
      </c>
      <c r="Y2" s="445" t="s">
        <v>714</v>
      </c>
      <c r="Z2" s="446" t="s">
        <v>715</v>
      </c>
    </row>
    <row r="3" spans="1:26" x14ac:dyDescent="0.25">
      <c r="A3" s="448" t="s">
        <v>662</v>
      </c>
      <c r="B3" s="449"/>
      <c r="C3" s="450">
        <v>0</v>
      </c>
      <c r="D3" s="451">
        <v>7.0000000000000007E-2</v>
      </c>
      <c r="E3" s="450">
        <v>0.08</v>
      </c>
      <c r="F3" s="451">
        <v>0.15</v>
      </c>
      <c r="G3" s="450">
        <v>0.27</v>
      </c>
      <c r="H3" s="451">
        <v>0.31</v>
      </c>
      <c r="I3" s="450">
        <v>0.34399999999999997</v>
      </c>
      <c r="J3" s="451">
        <v>0.39800000000000002</v>
      </c>
      <c r="K3" s="452">
        <v>0.371</v>
      </c>
      <c r="L3" s="451">
        <v>0.42899999999999999</v>
      </c>
      <c r="M3" s="452">
        <v>0.44700000000000001</v>
      </c>
      <c r="N3" s="451">
        <v>0.47399999999999998</v>
      </c>
      <c r="O3" s="452">
        <v>0.58899999999999997</v>
      </c>
      <c r="P3" s="451">
        <v>0.62</v>
      </c>
      <c r="Q3" s="453"/>
      <c r="R3" s="454"/>
      <c r="S3" s="453"/>
      <c r="T3" s="454"/>
      <c r="U3" s="453"/>
      <c r="V3" s="454"/>
      <c r="W3" s="453"/>
      <c r="X3" s="454"/>
      <c r="Y3" s="453"/>
      <c r="Z3" s="454"/>
    </row>
    <row r="4" spans="1:26" x14ac:dyDescent="0.25">
      <c r="A4" s="448" t="s">
        <v>716</v>
      </c>
      <c r="B4" s="449"/>
      <c r="C4" s="450">
        <v>7.0999999999999994E-2</v>
      </c>
      <c r="D4" s="451">
        <v>8.4000000000000005E-2</v>
      </c>
      <c r="E4" s="450">
        <v>0.11700000000000001</v>
      </c>
      <c r="F4" s="451">
        <v>0.17</v>
      </c>
      <c r="G4" s="450">
        <v>0.25</v>
      </c>
      <c r="H4" s="451">
        <v>0.26</v>
      </c>
      <c r="I4" s="450">
        <v>0.35</v>
      </c>
      <c r="J4" s="451">
        <v>0.55700000000000005</v>
      </c>
      <c r="K4" s="452">
        <v>0.46300000000000002</v>
      </c>
      <c r="L4" s="451">
        <v>0.71</v>
      </c>
      <c r="M4" s="452">
        <v>0.60499999999999998</v>
      </c>
      <c r="N4" s="451">
        <v>0.76266666666666671</v>
      </c>
      <c r="O4" s="452">
        <v>0.55000000000000004</v>
      </c>
      <c r="P4" s="451">
        <v>0.65</v>
      </c>
      <c r="Q4" s="453"/>
      <c r="R4" s="454"/>
      <c r="S4" s="453"/>
      <c r="T4" s="454"/>
      <c r="U4" s="453"/>
      <c r="V4" s="454"/>
      <c r="W4" s="453"/>
      <c r="X4" s="454"/>
      <c r="Y4" s="453"/>
      <c r="Z4" s="454"/>
    </row>
    <row r="5" spans="1:26" x14ac:dyDescent="0.25">
      <c r="A5" s="456" t="s">
        <v>530</v>
      </c>
      <c r="B5" s="457"/>
      <c r="C5" s="458">
        <v>5.6000000000000001E-2</v>
      </c>
      <c r="D5" s="459">
        <v>8.4000000000000005E-2</v>
      </c>
      <c r="E5" s="458">
        <v>0.13150000000000001</v>
      </c>
      <c r="F5" s="459">
        <v>0.25541062801932363</v>
      </c>
      <c r="G5" s="458">
        <v>0.19</v>
      </c>
      <c r="H5" s="459">
        <v>0.42</v>
      </c>
      <c r="I5" s="450">
        <v>0.2752</v>
      </c>
      <c r="J5" s="451">
        <v>0.55156666666666665</v>
      </c>
      <c r="K5" s="460">
        <v>0.38</v>
      </c>
      <c r="L5" s="459">
        <v>0.65500000000000003</v>
      </c>
      <c r="M5" s="460">
        <v>0.48</v>
      </c>
      <c r="N5" s="459">
        <v>0.43028095238095238</v>
      </c>
      <c r="O5" s="460">
        <v>0.55300000000000005</v>
      </c>
      <c r="P5" s="459">
        <v>0.53500000000000003</v>
      </c>
      <c r="Q5" s="461"/>
      <c r="R5" s="462"/>
      <c r="S5" s="461"/>
      <c r="T5" s="462"/>
      <c r="U5" s="461"/>
      <c r="V5" s="462"/>
      <c r="W5" s="461"/>
      <c r="X5" s="462"/>
      <c r="Y5" s="461"/>
      <c r="Z5" s="462"/>
    </row>
    <row r="6" spans="1:26" x14ac:dyDescent="0.25">
      <c r="A6" s="456" t="s">
        <v>717</v>
      </c>
      <c r="B6" s="457"/>
      <c r="C6" s="458">
        <v>0</v>
      </c>
      <c r="D6" s="459">
        <v>0</v>
      </c>
      <c r="E6" s="459">
        <v>0</v>
      </c>
      <c r="F6" s="459">
        <v>0</v>
      </c>
      <c r="G6" s="459">
        <v>0.23</v>
      </c>
      <c r="H6" s="459">
        <v>0.25</v>
      </c>
      <c r="I6" s="459">
        <v>0.23</v>
      </c>
      <c r="J6" s="459">
        <v>0.25</v>
      </c>
      <c r="K6" s="460">
        <v>0.33800000000000002</v>
      </c>
      <c r="L6" s="459">
        <v>0.36</v>
      </c>
      <c r="M6" s="460">
        <v>0.45</v>
      </c>
      <c r="N6" s="459">
        <v>0.55400000000000005</v>
      </c>
      <c r="O6" s="460">
        <v>0.48499999999999999</v>
      </c>
      <c r="P6" s="459">
        <v>0.54400000000000004</v>
      </c>
      <c r="Q6" s="461"/>
      <c r="R6" s="462"/>
      <c r="S6" s="461"/>
      <c r="T6" s="462"/>
      <c r="U6" s="461"/>
      <c r="V6" s="462"/>
      <c r="W6" s="461"/>
      <c r="X6" s="462"/>
      <c r="Y6" s="461"/>
      <c r="Z6" s="462"/>
    </row>
    <row r="7" spans="1:26" x14ac:dyDescent="0.25">
      <c r="A7" s="498" t="s">
        <v>290</v>
      </c>
      <c r="B7" s="463" t="s">
        <v>291</v>
      </c>
      <c r="C7" s="464">
        <v>8.3000000000000004E-2</v>
      </c>
      <c r="D7" s="462">
        <v>0.11</v>
      </c>
      <c r="E7" s="464">
        <v>0.1666</v>
      </c>
      <c r="F7" s="462">
        <v>0.22</v>
      </c>
      <c r="G7" s="465">
        <v>0.25</v>
      </c>
      <c r="H7" s="466">
        <v>0.26132825241545887</v>
      </c>
      <c r="I7" s="461">
        <v>0.33200000000000002</v>
      </c>
      <c r="J7" s="462">
        <v>0.44</v>
      </c>
      <c r="K7" s="461">
        <v>0.41599999999999998</v>
      </c>
      <c r="L7" s="462">
        <v>0.56000000000000005</v>
      </c>
      <c r="M7" s="461">
        <v>0.5</v>
      </c>
      <c r="N7" s="462">
        <v>0.67</v>
      </c>
      <c r="O7" s="461">
        <v>0.58299999999999996</v>
      </c>
      <c r="P7" s="462">
        <v>0.78</v>
      </c>
      <c r="Q7" s="461"/>
      <c r="R7" s="462"/>
      <c r="S7" s="461"/>
      <c r="T7" s="462"/>
      <c r="U7" s="461"/>
      <c r="V7" s="462"/>
      <c r="W7" s="461"/>
      <c r="X7" s="462"/>
      <c r="Y7" s="461"/>
      <c r="Z7" s="462"/>
    </row>
    <row r="8" spans="1:26" x14ac:dyDescent="0.25">
      <c r="A8" s="499"/>
      <c r="B8" s="463" t="s">
        <v>311</v>
      </c>
      <c r="C8" s="464">
        <v>3.85E-2</v>
      </c>
      <c r="D8" s="467" t="s">
        <v>501</v>
      </c>
      <c r="E8" s="464">
        <v>0.10100000000000001</v>
      </c>
      <c r="F8" s="467" t="s">
        <v>501</v>
      </c>
      <c r="G8" s="465">
        <v>0.20500000000000002</v>
      </c>
      <c r="H8" s="467" t="s">
        <v>501</v>
      </c>
      <c r="I8" s="461">
        <v>0.27350000000000002</v>
      </c>
      <c r="J8" s="467" t="s">
        <v>501</v>
      </c>
      <c r="K8" s="461">
        <v>0.39500000000000002</v>
      </c>
      <c r="L8" s="467" t="s">
        <v>501</v>
      </c>
      <c r="M8" s="461">
        <v>0.43</v>
      </c>
      <c r="N8" s="467" t="s">
        <v>501</v>
      </c>
      <c r="O8" s="461">
        <v>0.58299999999999996</v>
      </c>
      <c r="P8" s="467"/>
      <c r="Q8" s="461"/>
      <c r="R8" s="462"/>
      <c r="S8" s="461"/>
      <c r="T8" s="462"/>
      <c r="U8" s="461"/>
      <c r="V8" s="462"/>
      <c r="W8" s="461"/>
      <c r="X8" s="462"/>
      <c r="Y8" s="461"/>
      <c r="Z8" s="462"/>
    </row>
    <row r="9" spans="1:26" x14ac:dyDescent="0.25">
      <c r="A9" s="499"/>
      <c r="B9" s="463" t="s">
        <v>320</v>
      </c>
      <c r="C9" s="464">
        <v>0.12013181572170901</v>
      </c>
      <c r="D9" s="462">
        <v>0.15615212395720895</v>
      </c>
      <c r="E9" s="464">
        <v>0.21354950471107156</v>
      </c>
      <c r="F9" s="462">
        <v>0.23526660000000002</v>
      </c>
      <c r="G9" s="465">
        <v>0.27949999999999997</v>
      </c>
      <c r="H9" s="466">
        <v>0.31199900000000003</v>
      </c>
      <c r="I9" s="461">
        <v>0.34400000000000003</v>
      </c>
      <c r="J9" s="462">
        <v>0.40749863573765721</v>
      </c>
      <c r="K9" s="461">
        <v>0.41925000000000001</v>
      </c>
      <c r="L9" s="462">
        <v>0.46095125977575135</v>
      </c>
      <c r="M9" s="461">
        <v>0.49024999999999996</v>
      </c>
      <c r="N9" s="462">
        <v>0.52012552121180389</v>
      </c>
      <c r="O9" s="461">
        <v>0.5781276830385258</v>
      </c>
      <c r="P9" s="462">
        <v>0.59660552468691885</v>
      </c>
      <c r="Q9" s="461"/>
      <c r="R9" s="462"/>
      <c r="S9" s="461"/>
      <c r="T9" s="462"/>
      <c r="U9" s="461"/>
      <c r="V9" s="462"/>
      <c r="W9" s="461"/>
      <c r="X9" s="462"/>
      <c r="Y9" s="461"/>
      <c r="Z9" s="462"/>
    </row>
    <row r="10" spans="1:26" x14ac:dyDescent="0.25">
      <c r="A10" s="499"/>
      <c r="B10" s="463" t="s">
        <v>369</v>
      </c>
      <c r="C10" s="464">
        <v>6.6666666666666666E-2</v>
      </c>
      <c r="D10" s="462">
        <v>0.2</v>
      </c>
      <c r="E10" s="464">
        <v>0.129</v>
      </c>
      <c r="F10" s="462">
        <v>0.16500000000000001</v>
      </c>
      <c r="G10" s="465">
        <v>0.29299999999999998</v>
      </c>
      <c r="H10" s="466">
        <v>0.33</v>
      </c>
      <c r="I10" s="461">
        <v>0.45300000000000001</v>
      </c>
      <c r="J10" s="462">
        <v>0.48749999999999999</v>
      </c>
      <c r="K10" s="461">
        <v>0.59299999999999997</v>
      </c>
      <c r="L10" s="462">
        <v>0.58750000000000002</v>
      </c>
      <c r="M10" s="461">
        <v>0.81899999999999995</v>
      </c>
      <c r="N10" s="462">
        <v>0.8125</v>
      </c>
      <c r="O10" s="461">
        <v>0.45900000000000002</v>
      </c>
      <c r="P10" s="462">
        <v>0.76249999999999996</v>
      </c>
      <c r="Q10" s="461"/>
      <c r="R10" s="462"/>
      <c r="S10" s="461"/>
      <c r="T10" s="462"/>
      <c r="U10" s="461"/>
      <c r="V10" s="462"/>
      <c r="W10" s="461"/>
      <c r="X10" s="462"/>
      <c r="Y10" s="461"/>
      <c r="Z10" s="462"/>
    </row>
    <row r="11" spans="1:26" x14ac:dyDescent="0.25">
      <c r="A11" s="499"/>
      <c r="B11" s="463" t="s">
        <v>388</v>
      </c>
      <c r="C11" s="464">
        <v>8.3000000000000004E-2</v>
      </c>
      <c r="D11" s="462">
        <v>0.16600000000000001</v>
      </c>
      <c r="E11" s="464">
        <v>0.15</v>
      </c>
      <c r="F11" s="462">
        <v>0.16666</v>
      </c>
      <c r="G11" s="465">
        <v>0.24299999999999999</v>
      </c>
      <c r="H11" s="466">
        <v>0.25</v>
      </c>
      <c r="I11" s="461">
        <v>0.33300000000000002</v>
      </c>
      <c r="J11" s="462">
        <v>0.33300000000000002</v>
      </c>
      <c r="K11" s="461">
        <v>0.41599999999999998</v>
      </c>
      <c r="L11" s="462">
        <v>0.33</v>
      </c>
      <c r="M11" s="461">
        <v>0.44</v>
      </c>
      <c r="N11" s="462">
        <v>0.38</v>
      </c>
      <c r="O11" s="461">
        <v>0.57999999999999996</v>
      </c>
      <c r="P11" s="462">
        <v>0.38</v>
      </c>
      <c r="Q11" s="461"/>
      <c r="R11" s="462"/>
      <c r="S11" s="461"/>
      <c r="T11" s="462"/>
      <c r="U11" s="461"/>
      <c r="V11" s="462"/>
      <c r="W11" s="461"/>
      <c r="X11" s="462"/>
      <c r="Y11" s="461"/>
      <c r="Z11" s="462"/>
    </row>
    <row r="12" spans="1:26" x14ac:dyDescent="0.25">
      <c r="A12" s="499"/>
      <c r="B12" s="463" t="s">
        <v>402</v>
      </c>
      <c r="C12" s="464">
        <v>0.16700000000000001</v>
      </c>
      <c r="D12" s="462">
        <v>7.6666666666666675E-2</v>
      </c>
      <c r="E12" s="464">
        <v>0.33333333333333331</v>
      </c>
      <c r="F12" s="462">
        <v>0.14213333333333333</v>
      </c>
      <c r="G12" s="465">
        <v>0.33333333333333331</v>
      </c>
      <c r="H12" s="466">
        <v>0.19000000000000003</v>
      </c>
      <c r="I12" s="461">
        <v>0.33</v>
      </c>
      <c r="J12" s="462">
        <v>0.36433333333333334</v>
      </c>
      <c r="K12" s="461">
        <v>0.86</v>
      </c>
      <c r="L12" s="462">
        <v>0.39512893910860009</v>
      </c>
      <c r="M12" s="461">
        <v>0.93500000000000005</v>
      </c>
      <c r="N12" s="462">
        <v>0.54569026365348394</v>
      </c>
      <c r="O12" s="461">
        <v>0.93500000000000005</v>
      </c>
      <c r="P12" s="462">
        <v>0.63125209667294413</v>
      </c>
      <c r="Q12" s="461"/>
      <c r="R12" s="462"/>
      <c r="S12" s="461"/>
      <c r="T12" s="462"/>
      <c r="U12" s="461"/>
      <c r="V12" s="462"/>
      <c r="W12" s="461"/>
      <c r="X12" s="462"/>
      <c r="Y12" s="461"/>
      <c r="Z12" s="462"/>
    </row>
    <row r="13" spans="1:26" x14ac:dyDescent="0.25">
      <c r="A13" s="499"/>
      <c r="B13" s="463" t="s">
        <v>718</v>
      </c>
      <c r="C13" s="464">
        <v>7.0803689497716898E-2</v>
      </c>
      <c r="D13" s="462">
        <v>8.2500000000000004E-2</v>
      </c>
      <c r="E13" s="464">
        <v>0.12633728235294117</v>
      </c>
      <c r="F13" s="462">
        <v>8.3333333333333329E-2</v>
      </c>
      <c r="G13" s="465">
        <v>0.23679268599033818</v>
      </c>
      <c r="H13" s="466">
        <v>0.16750000000000001</v>
      </c>
      <c r="I13" s="461">
        <v>0.30812205872193438</v>
      </c>
      <c r="J13" s="462">
        <v>0.24437750000000003</v>
      </c>
      <c r="K13" s="461">
        <v>0.4</v>
      </c>
      <c r="L13" s="462">
        <v>0.27500000000000002</v>
      </c>
      <c r="M13" s="461">
        <v>0.48946666666666666</v>
      </c>
      <c r="N13" s="462">
        <v>0.32055</v>
      </c>
      <c r="O13" s="461">
        <v>0.60899999999999999</v>
      </c>
      <c r="P13" s="462">
        <v>0.49126984126984125</v>
      </c>
      <c r="Q13" s="461"/>
      <c r="R13" s="462"/>
      <c r="S13" s="461"/>
      <c r="T13" s="462"/>
      <c r="U13" s="461"/>
      <c r="V13" s="462"/>
      <c r="W13" s="461"/>
      <c r="X13" s="462"/>
      <c r="Y13" s="461"/>
      <c r="Z13" s="462"/>
    </row>
    <row r="14" spans="1:26" x14ac:dyDescent="0.25">
      <c r="A14" s="499"/>
      <c r="B14" s="468" t="s">
        <v>455</v>
      </c>
      <c r="C14" s="469">
        <v>7.6000000000000012E-2</v>
      </c>
      <c r="D14" s="467" t="s">
        <v>501</v>
      </c>
      <c r="E14" s="469">
        <v>0.15383330000000001</v>
      </c>
      <c r="F14" s="467" t="s">
        <v>501</v>
      </c>
      <c r="G14" s="470">
        <v>0.25</v>
      </c>
      <c r="H14" s="467" t="s">
        <v>501</v>
      </c>
      <c r="I14" s="471">
        <v>0.33300000000000002</v>
      </c>
      <c r="J14" s="467" t="s">
        <v>501</v>
      </c>
      <c r="K14" s="471">
        <v>0.41599999999999998</v>
      </c>
      <c r="L14" s="467" t="s">
        <v>501</v>
      </c>
      <c r="M14" s="471">
        <v>0.5</v>
      </c>
      <c r="N14" s="467" t="s">
        <v>501</v>
      </c>
      <c r="O14" s="471">
        <v>0.58299999999999996</v>
      </c>
      <c r="P14" s="467"/>
      <c r="Q14" s="471"/>
      <c r="R14" s="472"/>
      <c r="S14" s="471"/>
      <c r="T14" s="472"/>
      <c r="U14" s="471"/>
      <c r="V14" s="472"/>
      <c r="W14" s="471"/>
      <c r="X14" s="472"/>
      <c r="Y14" s="471"/>
      <c r="Z14" s="472"/>
    </row>
    <row r="15" spans="1:26" s="441" customFormat="1" x14ac:dyDescent="0.25">
      <c r="A15" s="500"/>
      <c r="B15" s="473" t="s">
        <v>719</v>
      </c>
      <c r="C15" s="474">
        <f t="shared" ref="C15:O15" si="0">+AVERAGE(C7:C14)</f>
        <v>8.8137771485761573E-2</v>
      </c>
      <c r="D15" s="474">
        <f t="shared" si="0"/>
        <v>0.13188646510397928</v>
      </c>
      <c r="E15" s="474">
        <f t="shared" si="0"/>
        <v>0.17170667754966826</v>
      </c>
      <c r="F15" s="474">
        <f t="shared" si="0"/>
        <v>0.16873221111111111</v>
      </c>
      <c r="G15" s="474">
        <f t="shared" si="0"/>
        <v>0.26132825241545887</v>
      </c>
      <c r="H15" s="474">
        <f t="shared" si="0"/>
        <v>0.25180454206924313</v>
      </c>
      <c r="I15" s="474">
        <f t="shared" si="0"/>
        <v>0.33832775734024184</v>
      </c>
      <c r="J15" s="474">
        <f>+AVERAGE(J7:J14)</f>
        <v>0.37945157817849845</v>
      </c>
      <c r="K15" s="474">
        <f t="shared" si="0"/>
        <v>0.48940624999999993</v>
      </c>
      <c r="L15" s="474">
        <f>+AVERAGE(L7:L14)</f>
        <v>0.43476336648072517</v>
      </c>
      <c r="M15" s="474">
        <f t="shared" si="0"/>
        <v>0.57546458333333328</v>
      </c>
      <c r="N15" s="474">
        <f>+AVERAGE(N7:N14)</f>
        <v>0.54147763081088129</v>
      </c>
      <c r="O15" s="474">
        <f t="shared" si="0"/>
        <v>0.61376596037981579</v>
      </c>
      <c r="P15" s="474">
        <f>+AVERAGE(P7:P14)</f>
        <v>0.60693791043828405</v>
      </c>
      <c r="Q15" s="475"/>
      <c r="R15" s="476"/>
      <c r="S15" s="475"/>
      <c r="T15" s="476"/>
      <c r="U15" s="475"/>
      <c r="V15" s="476"/>
      <c r="W15" s="475"/>
      <c r="X15" s="476"/>
      <c r="Y15" s="475"/>
      <c r="Z15" s="476"/>
    </row>
    <row r="16" spans="1:26" x14ac:dyDescent="0.25">
      <c r="A16" s="498" t="s">
        <v>720</v>
      </c>
      <c r="B16" s="477" t="s">
        <v>115</v>
      </c>
      <c r="C16" s="478">
        <f>+'[12]Plan de Acción SES'!AD8</f>
        <v>0</v>
      </c>
      <c r="D16" s="467" t="s">
        <v>501</v>
      </c>
      <c r="E16" s="478">
        <f>+'[13]Homologado tiempo transcurrido'!$AD$8</f>
        <v>4.1666666666666664E-2</v>
      </c>
      <c r="F16" s="467" t="s">
        <v>501</v>
      </c>
      <c r="G16" s="478">
        <v>0.09</v>
      </c>
      <c r="H16" s="467" t="s">
        <v>501</v>
      </c>
      <c r="I16" s="453">
        <v>0.20200000000000001</v>
      </c>
      <c r="J16" s="467" t="s">
        <v>501</v>
      </c>
      <c r="K16" s="453">
        <v>0.30399999999999999</v>
      </c>
      <c r="L16" s="467" t="s">
        <v>501</v>
      </c>
      <c r="M16" s="453">
        <v>0.38300000000000001</v>
      </c>
      <c r="N16" s="479" t="s">
        <v>501</v>
      </c>
      <c r="O16" s="453">
        <v>0.51</v>
      </c>
      <c r="P16" s="479" t="s">
        <v>501</v>
      </c>
      <c r="Q16" s="453"/>
      <c r="R16" s="454"/>
      <c r="S16" s="453"/>
      <c r="T16" s="454"/>
      <c r="U16" s="453"/>
      <c r="V16" s="454"/>
      <c r="W16" s="453"/>
      <c r="X16" s="454"/>
      <c r="Y16" s="453"/>
      <c r="Z16" s="454"/>
    </row>
    <row r="17" spans="1:26" x14ac:dyDescent="0.25">
      <c r="A17" s="499"/>
      <c r="B17" s="468" t="s">
        <v>720</v>
      </c>
      <c r="C17" s="469">
        <f>+'[12]Plan de Acción SES'!AD15</f>
        <v>3.3436274671746292E-2</v>
      </c>
      <c r="D17" s="472">
        <f>+'[12]Plan de Acción SES'!AH15</f>
        <v>1.0411965038872539E-2</v>
      </c>
      <c r="E17" s="469">
        <f>+'[13]Homologado tiempo transcurrido'!$AD$15</f>
        <v>8.2688495993975916E-2</v>
      </c>
      <c r="F17" s="472">
        <f>+'[13]Homologado tiempo transcurrido'!$AH$15</f>
        <v>6.9597988399550975E-2</v>
      </c>
      <c r="G17" s="469">
        <v>0.161</v>
      </c>
      <c r="H17" s="472">
        <v>0.152</v>
      </c>
      <c r="I17" s="471">
        <v>0.23599999999999999</v>
      </c>
      <c r="J17" s="472">
        <v>0.23499999999999999</v>
      </c>
      <c r="K17" s="471">
        <v>0.34</v>
      </c>
      <c r="L17" s="472">
        <v>0.3121820639747509</v>
      </c>
      <c r="M17" s="471">
        <v>0.39600000000000002</v>
      </c>
      <c r="N17" s="467">
        <v>0.38600000000000001</v>
      </c>
      <c r="O17" s="471">
        <v>0.47629024094110334</v>
      </c>
      <c r="P17" s="467">
        <v>0.45611927597963209</v>
      </c>
      <c r="Q17" s="471"/>
      <c r="R17" s="472"/>
      <c r="S17" s="471"/>
      <c r="T17" s="472"/>
      <c r="U17" s="471"/>
      <c r="V17" s="472"/>
      <c r="W17" s="471"/>
      <c r="X17" s="472"/>
      <c r="Y17" s="471"/>
      <c r="Z17" s="472"/>
    </row>
    <row r="18" spans="1:26" x14ac:dyDescent="0.25">
      <c r="A18" s="499"/>
      <c r="B18" s="468" t="s">
        <v>69</v>
      </c>
      <c r="C18" s="469">
        <f>+'[12]Plan de Acción SES'!AD23</f>
        <v>3.0701754385964911E-2</v>
      </c>
      <c r="D18" s="472">
        <f>+'[12]Plan de Acción SES'!AH23</f>
        <v>5.3571428571428581E-3</v>
      </c>
      <c r="E18" s="469">
        <f>+'[13]Homologado tiempo transcurrido'!$AD$23</f>
        <v>3.2391470698021653E-2</v>
      </c>
      <c r="F18" s="472">
        <f>+'[14]Homologado tiempo transcurrido'!$AH$23</f>
        <v>3.297754425153146E-2</v>
      </c>
      <c r="G18" s="469">
        <v>5.7000000000000002E-2</v>
      </c>
      <c r="H18" s="472">
        <v>0.152</v>
      </c>
      <c r="I18" s="471">
        <v>8.5000000000000006E-2</v>
      </c>
      <c r="J18" s="472">
        <v>0.20799999999999999</v>
      </c>
      <c r="K18" s="471">
        <v>0.122</v>
      </c>
      <c r="L18" s="472">
        <v>0.29084943197842988</v>
      </c>
      <c r="M18" s="471">
        <v>0.17299999999999999</v>
      </c>
      <c r="N18" s="467">
        <v>0.34799999999999998</v>
      </c>
      <c r="O18" s="471">
        <v>0.20885041837750407</v>
      </c>
      <c r="P18" s="467">
        <v>0.41538001374168754</v>
      </c>
      <c r="Q18" s="471"/>
      <c r="R18" s="472"/>
      <c r="S18" s="471"/>
      <c r="T18" s="472"/>
      <c r="U18" s="471"/>
      <c r="V18" s="472"/>
      <c r="W18" s="471"/>
      <c r="X18" s="472"/>
      <c r="Y18" s="471"/>
      <c r="Z18" s="472"/>
    </row>
    <row r="19" spans="1:26" x14ac:dyDescent="0.25">
      <c r="A19" s="499"/>
      <c r="B19" s="468" t="s">
        <v>79</v>
      </c>
      <c r="C19" s="469">
        <f>+'[12]Plan de Acción SES'!AD31</f>
        <v>2.9239766081871343E-2</v>
      </c>
      <c r="D19" s="472">
        <f>+'[12]Plan de Acción SES'!AH31</f>
        <v>2.0035803795202291E-2</v>
      </c>
      <c r="E19" s="469">
        <f>+'[13]Homologado tiempo transcurrido'!$AD$31</f>
        <v>6.0541563483033266E-2</v>
      </c>
      <c r="F19" s="472">
        <f>+'[13]Homologado tiempo transcurrido'!$AH$31</f>
        <v>5.9581328410761296E-2</v>
      </c>
      <c r="G19" s="469">
        <v>8.5000000000000006E-2</v>
      </c>
      <c r="H19" s="472">
        <v>0.126</v>
      </c>
      <c r="I19" s="471">
        <v>0.11899999999999999</v>
      </c>
      <c r="J19" s="472">
        <v>0.191</v>
      </c>
      <c r="K19" s="471">
        <v>0.156</v>
      </c>
      <c r="L19" s="472">
        <v>0.2493985399855084</v>
      </c>
      <c r="M19" s="471">
        <v>0.20300000000000001</v>
      </c>
      <c r="N19" s="467">
        <v>0.30099999999999999</v>
      </c>
      <c r="O19" s="471">
        <v>0.23534038328536691</v>
      </c>
      <c r="P19" s="467">
        <v>0.31210625693118982</v>
      </c>
      <c r="Q19" s="471"/>
      <c r="R19" s="472"/>
      <c r="S19" s="471"/>
      <c r="T19" s="472"/>
      <c r="U19" s="471"/>
      <c r="V19" s="472"/>
      <c r="W19" s="471"/>
      <c r="X19" s="472"/>
      <c r="Y19" s="471"/>
      <c r="Z19" s="472"/>
    </row>
    <row r="20" spans="1:26" x14ac:dyDescent="0.25">
      <c r="A20" s="499"/>
      <c r="B20" s="468" t="s">
        <v>80</v>
      </c>
      <c r="C20" s="469">
        <f>+'[12]Plan de Acción SES'!AD39</f>
        <v>1.4619883040935672E-2</v>
      </c>
      <c r="D20" s="472">
        <f>+'[12]Plan de Acción SES'!AH39</f>
        <v>1.5507518796992482E-2</v>
      </c>
      <c r="E20" s="469">
        <f>+'[13]Homologado tiempo transcurrido'!$AD$39</f>
        <v>4.9833333333333334E-2</v>
      </c>
      <c r="F20" s="472">
        <f>+'[13]Homologado tiempo transcurrido'!$AH$39</f>
        <v>3.9365646258503403E-2</v>
      </c>
      <c r="G20" s="469">
        <v>8.6999999999999994E-2</v>
      </c>
      <c r="H20" s="472">
        <v>0.192</v>
      </c>
      <c r="I20" s="471">
        <v>0.13400000000000001</v>
      </c>
      <c r="J20" s="472">
        <v>0.39500000000000002</v>
      </c>
      <c r="K20" s="471">
        <v>0.17</v>
      </c>
      <c r="L20" s="472">
        <v>0.44547663802363052</v>
      </c>
      <c r="M20" s="471">
        <v>0.20899999999999999</v>
      </c>
      <c r="N20" s="467">
        <v>0.30499999999999999</v>
      </c>
      <c r="O20" s="471">
        <v>0.25528252923976613</v>
      </c>
      <c r="P20" s="467">
        <v>0.30894604368063022</v>
      </c>
      <c r="Q20" s="471"/>
      <c r="R20" s="472"/>
      <c r="S20" s="471"/>
      <c r="T20" s="472"/>
      <c r="U20" s="471"/>
      <c r="V20" s="472"/>
      <c r="W20" s="471"/>
      <c r="X20" s="472"/>
      <c r="Y20" s="471"/>
      <c r="Z20" s="472"/>
    </row>
    <row r="21" spans="1:26" x14ac:dyDescent="0.25">
      <c r="A21" s="499"/>
      <c r="B21" s="468" t="s">
        <v>81</v>
      </c>
      <c r="C21" s="469">
        <f>+'[12]Plan de Acción SES'!AD47</f>
        <v>0</v>
      </c>
      <c r="D21" s="472">
        <f>+'[12]Plan de Acción SES'!AH47</f>
        <v>4.1666666666666664E-2</v>
      </c>
      <c r="E21" s="469">
        <f>+'[13]Homologado tiempo transcurrido'!$AD$47</f>
        <v>0</v>
      </c>
      <c r="F21" s="472">
        <f>+'[14]Homologado tiempo transcurrido'!$AH$47</f>
        <v>6.8027210884353734E-2</v>
      </c>
      <c r="G21" s="469">
        <v>3.1E-2</v>
      </c>
      <c r="H21" s="472">
        <v>0.16</v>
      </c>
      <c r="I21" s="471">
        <v>0.188</v>
      </c>
      <c r="J21" s="472">
        <v>0.34499999999999997</v>
      </c>
      <c r="K21" s="471">
        <v>0.31900000000000001</v>
      </c>
      <c r="L21" s="472">
        <v>0.42399999999999999</v>
      </c>
      <c r="M21" s="471">
        <v>0.43099999999999999</v>
      </c>
      <c r="N21" s="467">
        <v>0.47399999999999998</v>
      </c>
      <c r="O21" s="471">
        <v>0.51018750000000002</v>
      </c>
      <c r="P21" s="467">
        <v>0.52233403361344533</v>
      </c>
      <c r="Q21" s="471"/>
      <c r="R21" s="472"/>
      <c r="S21" s="471"/>
      <c r="T21" s="472"/>
      <c r="U21" s="471"/>
      <c r="V21" s="472"/>
      <c r="W21" s="471"/>
      <c r="X21" s="472"/>
      <c r="Y21" s="471"/>
      <c r="Z21" s="472"/>
    </row>
    <row r="22" spans="1:26" x14ac:dyDescent="0.25">
      <c r="A22" s="499"/>
      <c r="B22" s="468" t="s">
        <v>82</v>
      </c>
      <c r="C22" s="469">
        <f>+'[12]Plan de Acción SES'!AD55</f>
        <v>2.9239766081871343E-2</v>
      </c>
      <c r="D22" s="472">
        <f>+'[12]Plan de Acción SES'!AH55</f>
        <v>1.60484544695071E-2</v>
      </c>
      <c r="E22" s="469">
        <f>+'[13]Homologado tiempo transcurrido'!$AD$55</f>
        <v>5.1538834420423625E-2</v>
      </c>
      <c r="F22" s="472">
        <f>+'[13]Homologado tiempo transcurrido'!$AH$55</f>
        <v>5.6489918859109908E-2</v>
      </c>
      <c r="G22" s="469">
        <v>0.115</v>
      </c>
      <c r="H22" s="472">
        <v>0.16800000000000001</v>
      </c>
      <c r="I22" s="471">
        <v>0.17399999999999999</v>
      </c>
      <c r="J22" s="472">
        <v>0.253</v>
      </c>
      <c r="K22" s="471">
        <v>0.26900000000000002</v>
      </c>
      <c r="L22" s="472">
        <v>0.33800000000000002</v>
      </c>
      <c r="M22" s="471">
        <v>0.33400000000000002</v>
      </c>
      <c r="N22" s="467">
        <v>0.41</v>
      </c>
      <c r="O22" s="471">
        <v>0.41182365754604749</v>
      </c>
      <c r="P22" s="467">
        <v>0.50703827697658421</v>
      </c>
      <c r="Q22" s="471"/>
      <c r="R22" s="472"/>
      <c r="S22" s="471"/>
      <c r="T22" s="472"/>
      <c r="U22" s="471"/>
      <c r="V22" s="472"/>
      <c r="W22" s="471"/>
      <c r="X22" s="472"/>
      <c r="Y22" s="471"/>
      <c r="Z22" s="472"/>
    </row>
    <row r="23" spans="1:26" x14ac:dyDescent="0.25">
      <c r="A23" s="499"/>
      <c r="B23" s="468" t="s">
        <v>95</v>
      </c>
      <c r="C23" s="469">
        <f>+'[12]Plan de Acción SES'!AD62</f>
        <v>1.443859649122807E-2</v>
      </c>
      <c r="D23" s="467" t="s">
        <v>501</v>
      </c>
      <c r="E23" s="469">
        <f>+'[13]Homologado tiempo transcurrido'!$AD$62</f>
        <v>2.9823573301068763E-2</v>
      </c>
      <c r="F23" s="467" t="s">
        <v>501</v>
      </c>
      <c r="G23" s="469">
        <v>5.8000000000000003E-2</v>
      </c>
      <c r="H23" s="467" t="s">
        <v>501</v>
      </c>
      <c r="I23" s="471">
        <v>7.8E-2</v>
      </c>
      <c r="J23" s="467" t="s">
        <v>501</v>
      </c>
      <c r="K23" s="471">
        <v>0.09</v>
      </c>
      <c r="L23" s="467" t="s">
        <v>501</v>
      </c>
      <c r="M23" s="471">
        <v>0.161</v>
      </c>
      <c r="N23" s="467" t="s">
        <v>501</v>
      </c>
      <c r="O23" s="471">
        <v>0.20684026502194347</v>
      </c>
      <c r="P23" s="467" t="s">
        <v>501</v>
      </c>
      <c r="Q23" s="471"/>
      <c r="R23" s="472"/>
      <c r="S23" s="471"/>
      <c r="T23" s="472"/>
      <c r="U23" s="471"/>
      <c r="V23" s="472"/>
      <c r="W23" s="471"/>
      <c r="X23" s="472"/>
      <c r="Y23" s="471"/>
      <c r="Z23" s="472"/>
    </row>
    <row r="24" spans="1:26" x14ac:dyDescent="0.25">
      <c r="A24" s="499"/>
      <c r="B24" s="468" t="s">
        <v>96</v>
      </c>
      <c r="C24" s="469">
        <f>+'[12]Plan de Acción SES'!AD64</f>
        <v>0</v>
      </c>
      <c r="D24" s="467" t="s">
        <v>501</v>
      </c>
      <c r="E24" s="469">
        <f>+'[13]Homologado tiempo transcurrido'!$AD$64</f>
        <v>0.16600000000000001</v>
      </c>
      <c r="F24" s="467" t="s">
        <v>501</v>
      </c>
      <c r="G24" s="469">
        <v>0.151</v>
      </c>
      <c r="H24" s="467" t="s">
        <v>501</v>
      </c>
      <c r="I24" s="471">
        <v>0.19600000000000001</v>
      </c>
      <c r="J24" s="467" t="s">
        <v>501</v>
      </c>
      <c r="K24" s="471">
        <v>0.32</v>
      </c>
      <c r="L24" s="467" t="s">
        <v>501</v>
      </c>
      <c r="M24" s="471">
        <v>0.41299999999999998</v>
      </c>
      <c r="N24" s="467" t="s">
        <v>501</v>
      </c>
      <c r="O24" s="471">
        <v>0.54955412371134027</v>
      </c>
      <c r="P24" s="467" t="s">
        <v>501</v>
      </c>
      <c r="Q24" s="471"/>
      <c r="R24" s="472"/>
      <c r="S24" s="471"/>
      <c r="T24" s="472"/>
      <c r="U24" s="471"/>
      <c r="V24" s="472"/>
      <c r="W24" s="471"/>
      <c r="X24" s="472"/>
      <c r="Y24" s="471"/>
      <c r="Z24" s="472"/>
    </row>
    <row r="25" spans="1:26" x14ac:dyDescent="0.25">
      <c r="A25" s="499"/>
      <c r="B25" s="468" t="s">
        <v>99</v>
      </c>
      <c r="C25" s="469">
        <f>+'[12]Plan de Acción SES'!AD67</f>
        <v>0</v>
      </c>
      <c r="D25" s="472">
        <f>+'[12]Plan de Acción SES'!AH67</f>
        <v>0</v>
      </c>
      <c r="E25" s="469">
        <f>+'[13]Homologado tiempo transcurrido'!$AD$67</f>
        <v>0</v>
      </c>
      <c r="F25" s="472">
        <f>+'[14]Homologado tiempo transcurrido'!$AH$67</f>
        <v>0</v>
      </c>
      <c r="G25" s="469">
        <v>0</v>
      </c>
      <c r="H25" s="472">
        <v>0.22700000000000001</v>
      </c>
      <c r="I25" s="471">
        <v>0.12</v>
      </c>
      <c r="J25" s="472">
        <v>0.30499999999999999</v>
      </c>
      <c r="K25" s="471">
        <v>0.11799999999999999</v>
      </c>
      <c r="L25" s="472">
        <v>0.41499999999999998</v>
      </c>
      <c r="M25" s="471">
        <v>0.11799999999999999</v>
      </c>
      <c r="N25" s="472">
        <v>0.498</v>
      </c>
      <c r="O25" s="471">
        <v>0.11764705882352941</v>
      </c>
      <c r="P25" s="472">
        <v>0.58100000000000007</v>
      </c>
      <c r="Q25" s="471"/>
      <c r="R25" s="472"/>
      <c r="S25" s="471"/>
      <c r="T25" s="472"/>
      <c r="U25" s="471"/>
      <c r="V25" s="472"/>
      <c r="W25" s="471"/>
      <c r="X25" s="472"/>
      <c r="Y25" s="471"/>
      <c r="Z25" s="472"/>
    </row>
    <row r="26" spans="1:26" s="441" customFormat="1" x14ac:dyDescent="0.25">
      <c r="A26" s="500"/>
      <c r="B26" s="473" t="s">
        <v>721</v>
      </c>
      <c r="C26" s="474">
        <f>+AVERAGE(C16:C25)</f>
        <v>1.5167604075361763E-2</v>
      </c>
      <c r="D26" s="474">
        <f>+AVERAGE(D17:D22,D25)</f>
        <v>1.5575364517769136E-2</v>
      </c>
      <c r="E26" s="474">
        <f>+AVERAGE(E16:E25)</f>
        <v>5.1448393789652325E-2</v>
      </c>
      <c r="F26" s="474">
        <f>+AVERAGE(F17:F22,F25)</f>
        <v>4.6577091009115827E-2</v>
      </c>
      <c r="G26" s="474">
        <f>+AVERAGE(G16:G25)</f>
        <v>8.3500000000000005E-2</v>
      </c>
      <c r="H26" s="474">
        <f>+AVERAGE(H17:H22,H25)</f>
        <v>0.16814285714285715</v>
      </c>
      <c r="I26" s="474">
        <f>+AVERAGE(I16:I25)</f>
        <v>0.1532</v>
      </c>
      <c r="J26" s="474">
        <f>+AVERAGE(J17:J22,J25)</f>
        <v>0.27599999999999997</v>
      </c>
      <c r="K26" s="474">
        <f>+AVERAGE(K16:K25)</f>
        <v>0.22080000000000002</v>
      </c>
      <c r="L26" s="474">
        <f>+AVERAGE(L17:L22,L25)</f>
        <v>0.35355809628033136</v>
      </c>
      <c r="M26" s="474">
        <f>+AVERAGE(M16:M25)</f>
        <v>0.28209999999999996</v>
      </c>
      <c r="N26" s="474">
        <f>+AVERAGE(N17:N22,N25)</f>
        <v>0.38885714285714279</v>
      </c>
      <c r="O26" s="474">
        <f>+AVERAGE(O16:O25)</f>
        <v>0.34818161769466016</v>
      </c>
      <c r="P26" s="474">
        <f>+AVERAGE(P17:P22,P25)</f>
        <v>0.44327484298902414</v>
      </c>
      <c r="Q26" s="475"/>
      <c r="R26" s="476"/>
      <c r="S26" s="475"/>
      <c r="T26" s="476"/>
      <c r="U26" s="475"/>
      <c r="V26" s="476"/>
      <c r="W26" s="475"/>
      <c r="X26" s="476"/>
      <c r="Y26" s="475"/>
      <c r="Z26" s="476"/>
    </row>
    <row r="27" spans="1:26" x14ac:dyDescent="0.25">
      <c r="A27" s="498" t="s">
        <v>561</v>
      </c>
      <c r="B27" s="480" t="s">
        <v>562</v>
      </c>
      <c r="C27" s="481">
        <v>0.01</v>
      </c>
      <c r="D27" s="482">
        <v>0.02</v>
      </c>
      <c r="E27" s="481">
        <v>1.4999999999999999E-2</v>
      </c>
      <c r="F27" s="482">
        <v>1.4E-2</v>
      </c>
      <c r="G27" s="481">
        <v>0.17</v>
      </c>
      <c r="H27" s="482">
        <v>0.16</v>
      </c>
      <c r="I27" s="483">
        <v>0.24</v>
      </c>
      <c r="J27" s="482">
        <v>0.22</v>
      </c>
      <c r="K27" s="483">
        <v>0.31</v>
      </c>
      <c r="L27" s="482">
        <v>0.41</v>
      </c>
      <c r="M27" s="483">
        <v>0.56999999999999995</v>
      </c>
      <c r="N27" s="482">
        <v>0.6</v>
      </c>
      <c r="O27" s="483">
        <v>0.69599999999999995</v>
      </c>
      <c r="P27" s="482">
        <v>0.86799999999999999</v>
      </c>
      <c r="Q27" s="483"/>
      <c r="R27" s="482"/>
      <c r="S27" s="483"/>
      <c r="T27" s="482"/>
      <c r="U27" s="483"/>
      <c r="V27" s="482"/>
      <c r="W27" s="483"/>
      <c r="X27" s="482"/>
      <c r="Y27" s="483"/>
      <c r="Z27" s="482"/>
    </row>
    <row r="28" spans="1:26" x14ac:dyDescent="0.25">
      <c r="A28" s="499"/>
      <c r="B28" s="468" t="s">
        <v>598</v>
      </c>
      <c r="C28" s="469">
        <v>0</v>
      </c>
      <c r="D28" s="472">
        <v>0</v>
      </c>
      <c r="E28" s="469">
        <v>0</v>
      </c>
      <c r="F28" s="472">
        <v>0</v>
      </c>
      <c r="G28" s="469">
        <v>0.2</v>
      </c>
      <c r="H28" s="472">
        <v>0.06</v>
      </c>
      <c r="I28" s="471">
        <v>0.26</v>
      </c>
      <c r="J28" s="472">
        <v>7.0000000000000007E-2</v>
      </c>
      <c r="K28" s="471">
        <v>0.34</v>
      </c>
      <c r="L28" s="472">
        <v>0.19</v>
      </c>
      <c r="M28" s="471">
        <v>0.44</v>
      </c>
      <c r="N28" s="472">
        <v>0.36</v>
      </c>
      <c r="O28" s="471">
        <v>0.30399999999999999</v>
      </c>
      <c r="P28" s="472">
        <v>0.375</v>
      </c>
      <c r="Q28" s="471"/>
      <c r="R28" s="472"/>
      <c r="S28" s="471"/>
      <c r="T28" s="472"/>
      <c r="U28" s="471"/>
      <c r="V28" s="472"/>
      <c r="W28" s="471"/>
      <c r="X28" s="472"/>
      <c r="Y28" s="471"/>
      <c r="Z28" s="472"/>
    </row>
    <row r="29" spans="1:26" x14ac:dyDescent="0.25">
      <c r="A29" s="499"/>
      <c r="B29" s="468" t="s">
        <v>632</v>
      </c>
      <c r="C29" s="469">
        <v>0</v>
      </c>
      <c r="D29" s="472">
        <v>0</v>
      </c>
      <c r="E29" s="469">
        <v>0</v>
      </c>
      <c r="F29" s="472">
        <v>0</v>
      </c>
      <c r="G29" s="469">
        <v>0</v>
      </c>
      <c r="H29" s="472">
        <v>0.1</v>
      </c>
      <c r="I29" s="471">
        <v>0.15</v>
      </c>
      <c r="J29" s="472">
        <v>0.3</v>
      </c>
      <c r="K29" s="471">
        <v>0.26</v>
      </c>
      <c r="L29" s="472">
        <v>0.31</v>
      </c>
      <c r="M29" s="471">
        <v>0.28000000000000003</v>
      </c>
      <c r="N29" s="472">
        <v>0.44</v>
      </c>
      <c r="O29" s="471">
        <v>0.255</v>
      </c>
      <c r="P29" s="472">
        <v>0.442</v>
      </c>
      <c r="Q29" s="471"/>
      <c r="R29" s="472"/>
      <c r="S29" s="471"/>
      <c r="T29" s="472"/>
      <c r="U29" s="471"/>
      <c r="V29" s="472"/>
      <c r="W29" s="471"/>
      <c r="X29" s="472"/>
      <c r="Y29" s="471"/>
      <c r="Z29" s="472"/>
    </row>
    <row r="30" spans="1:26" x14ac:dyDescent="0.25">
      <c r="A30" s="499"/>
      <c r="B30" s="468" t="s">
        <v>623</v>
      </c>
      <c r="C30" s="469">
        <v>0.03</v>
      </c>
      <c r="D30" s="467" t="s">
        <v>722</v>
      </c>
      <c r="E30" s="469">
        <v>0.13600000000000001</v>
      </c>
      <c r="F30" s="467" t="s">
        <v>501</v>
      </c>
      <c r="G30" s="469">
        <v>0.17</v>
      </c>
      <c r="H30" s="467" t="s">
        <v>501</v>
      </c>
      <c r="I30" s="471">
        <v>0.22</v>
      </c>
      <c r="J30" s="467" t="s">
        <v>501</v>
      </c>
      <c r="K30" s="471">
        <v>0.32</v>
      </c>
      <c r="L30" s="467" t="s">
        <v>501</v>
      </c>
      <c r="M30" s="471">
        <v>0.33</v>
      </c>
      <c r="N30" s="467" t="s">
        <v>501</v>
      </c>
      <c r="O30" s="471">
        <v>0.67800000000000005</v>
      </c>
      <c r="P30" s="467" t="s">
        <v>501</v>
      </c>
      <c r="Q30" s="471"/>
      <c r="R30" s="472"/>
      <c r="S30" s="471"/>
      <c r="T30" s="472"/>
      <c r="U30" s="471"/>
      <c r="V30" s="472"/>
      <c r="W30" s="471"/>
      <c r="X30" s="472"/>
      <c r="Y30" s="471"/>
      <c r="Z30" s="472"/>
    </row>
    <row r="31" spans="1:26" s="441" customFormat="1" x14ac:dyDescent="0.25">
      <c r="A31" s="501"/>
      <c r="B31" s="473" t="s">
        <v>723</v>
      </c>
      <c r="C31" s="474">
        <f>+AVERAGE(C27:C30)</f>
        <v>0.01</v>
      </c>
      <c r="D31" s="474">
        <f>+AVERAGE(D27:D30)</f>
        <v>6.6666666666666671E-3</v>
      </c>
      <c r="E31" s="474">
        <f>AVERAGE(E27:E30)</f>
        <v>3.7750000000000006E-2</v>
      </c>
      <c r="F31" s="474">
        <f>AVERAGE(F27:F29)</f>
        <v>4.6666666666666671E-3</v>
      </c>
      <c r="G31" s="474">
        <f>AVERAGE(G27:G30)</f>
        <v>0.13500000000000001</v>
      </c>
      <c r="H31" s="474">
        <f>AVERAGE(H27:H29)</f>
        <v>0.10666666666666667</v>
      </c>
      <c r="I31" s="484">
        <f>AVERAGE(I27:I30)</f>
        <v>0.2175</v>
      </c>
      <c r="J31" s="485">
        <f>AVERAGE(J27:J29)</f>
        <v>0.19666666666666668</v>
      </c>
      <c r="K31" s="484">
        <f>AVERAGE(K27:K30)</f>
        <v>0.3075</v>
      </c>
      <c r="L31" s="485">
        <f>AVERAGE(L27:L29)</f>
        <v>0.30333333333333329</v>
      </c>
      <c r="M31" s="484">
        <f>AVERAGE(M27:M30)</f>
        <v>0.40500000000000003</v>
      </c>
      <c r="N31" s="485">
        <f>AVERAGE(N27:N29)</f>
        <v>0.46666666666666662</v>
      </c>
      <c r="O31" s="484">
        <f>AVERAGE(O27:O30)</f>
        <v>0.48324999999999996</v>
      </c>
      <c r="P31" s="485">
        <f>AVERAGE(P27:P29)</f>
        <v>0.56166666666666665</v>
      </c>
      <c r="Q31" s="475"/>
      <c r="R31" s="476"/>
      <c r="S31" s="475"/>
      <c r="T31" s="476"/>
      <c r="U31" s="475"/>
      <c r="V31" s="476"/>
      <c r="W31" s="475"/>
      <c r="X31" s="476"/>
      <c r="Y31" s="475"/>
      <c r="Z31" s="476"/>
    </row>
    <row r="32" spans="1:26" ht="15.75" x14ac:dyDescent="0.25">
      <c r="A32" s="486" t="s">
        <v>724</v>
      </c>
      <c r="B32" s="486"/>
      <c r="C32" s="487">
        <f t="shared" ref="C32:G32" si="1">AVERAGE(C3:C6,C15,C26,C31)</f>
        <v>3.4329339365874768E-2</v>
      </c>
      <c r="D32" s="487">
        <f t="shared" si="1"/>
        <v>5.6018356612630729E-2</v>
      </c>
      <c r="E32" s="487">
        <f t="shared" si="1"/>
        <v>8.420072447704581E-2</v>
      </c>
      <c r="F32" s="487">
        <f t="shared" si="1"/>
        <v>0.11362665668660246</v>
      </c>
      <c r="G32" s="487">
        <f t="shared" si="1"/>
        <v>0.2028326074879227</v>
      </c>
      <c r="H32" s="487">
        <f>AVERAGE(H3:H6,H15,H26,H31)</f>
        <v>0.25237343798268103</v>
      </c>
      <c r="I32" s="487">
        <f>AVERAGE(I3:I6,I15,I26,I31)</f>
        <v>0.2726039653343203</v>
      </c>
      <c r="J32" s="487">
        <f>AVERAGE(J3:J6,J15,J26,J31)</f>
        <v>0.37266927307311881</v>
      </c>
      <c r="K32" s="487">
        <f>AVERAGE(K3:K6,K15,K26,K31)</f>
        <v>0.36710089285714292</v>
      </c>
      <c r="L32" s="487">
        <f>AVERAGE(L3:L6,L15,L26,L31)</f>
        <v>0.46366497087062708</v>
      </c>
      <c r="M32" s="487">
        <f>AVERAGE(M3,M4,M5,M6,M15,M26,M31)</f>
        <v>0.46350922619047619</v>
      </c>
      <c r="N32" s="487">
        <f>AVERAGE(N3,N4,N5,N6,N15,N26,N31)</f>
        <v>0.51684986562604429</v>
      </c>
      <c r="O32" s="487">
        <f>AVERAGE(O3,O4,O5,O6,O15,O26,O31)</f>
        <v>0.51745679686778234</v>
      </c>
      <c r="P32" s="487">
        <f>AVERAGE(P3,P4,P5,P6,P15,P26,P31)</f>
        <v>0.56583991715628212</v>
      </c>
      <c r="Q32" s="488"/>
      <c r="R32" s="488"/>
      <c r="S32" s="488"/>
      <c r="T32" s="488"/>
      <c r="U32" s="488"/>
      <c r="V32" s="488"/>
      <c r="W32" s="488"/>
      <c r="X32" s="488"/>
      <c r="Y32" s="488"/>
      <c r="Z32" s="488"/>
    </row>
    <row r="34" spans="2:8" x14ac:dyDescent="0.25">
      <c r="H34" s="489"/>
    </row>
    <row r="38" spans="2:8" x14ac:dyDescent="0.25">
      <c r="C38" s="490"/>
      <c r="E38" s="491"/>
      <c r="G38" s="492"/>
    </row>
    <row r="39" spans="2:8" x14ac:dyDescent="0.25">
      <c r="C39" s="493"/>
    </row>
    <row r="41" spans="2:8" x14ac:dyDescent="0.25">
      <c r="C41" s="494"/>
    </row>
    <row r="43" spans="2:8" x14ac:dyDescent="0.25">
      <c r="B43" s="493"/>
    </row>
    <row r="44" spans="2:8" x14ac:dyDescent="0.25">
      <c r="C44" s="490"/>
    </row>
    <row r="45" spans="2:8" x14ac:dyDescent="0.25">
      <c r="C45" s="493"/>
    </row>
    <row r="46" spans="2:8" x14ac:dyDescent="0.25">
      <c r="E46" s="491"/>
      <c r="G46" s="495"/>
    </row>
  </sheetData>
  <sheetProtection algorithmName="SHA-512" hashValue="A3ZpeVKI79D2jzNsgGYTu/c+rT/sO7k7RJLf1AGLJP84D+vTKSLndVYCh68MJSAqNed/vnhrk4R1lGN51GHPcA==" saltValue="7yNPx2d6HbQQDSQl+CEsow==" spinCount="100000" sheet="1" objects="1" scenarios="1" selectLockedCells="1" selectUnlockedCells="1"/>
  <mergeCells count="17">
    <mergeCell ref="A27:A31"/>
    <mergeCell ref="K1:L1"/>
    <mergeCell ref="M1:N1"/>
    <mergeCell ref="O1:P1"/>
    <mergeCell ref="Q1:R1"/>
    <mergeCell ref="A1:A2"/>
    <mergeCell ref="B1:B2"/>
    <mergeCell ref="C1:D1"/>
    <mergeCell ref="E1:F1"/>
    <mergeCell ref="G1:H1"/>
    <mergeCell ref="I1:J1"/>
    <mergeCell ref="W1:X1"/>
    <mergeCell ref="Y1:Z1"/>
    <mergeCell ref="A7:A15"/>
    <mergeCell ref="A16:A26"/>
    <mergeCell ref="S1:T1"/>
    <mergeCell ref="U1:V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4989-DD1F-4C95-A36E-BB171973E1AD}">
  <sheetPr>
    <tabColor rgb="FFFF0000"/>
  </sheetPr>
  <dimension ref="A1:CS18"/>
  <sheetViews>
    <sheetView workbookViewId="0">
      <selection sqref="A1:XFD1048576"/>
    </sheetView>
  </sheetViews>
  <sheetFormatPr baseColWidth="10" defaultRowHeight="22.5" customHeight="1" x14ac:dyDescent="0.25"/>
  <cols>
    <col min="1" max="1" width="22.42578125" style="6" customWidth="1"/>
    <col min="2" max="2" width="26.7109375" style="6" customWidth="1"/>
    <col min="3" max="3" width="23.85546875" style="6" customWidth="1"/>
    <col min="4" max="4" width="21.28515625" style="6" customWidth="1"/>
    <col min="5" max="5" width="16" style="6" customWidth="1"/>
    <col min="6" max="6" width="53" style="6" bestFit="1" customWidth="1"/>
    <col min="7" max="7" width="43.42578125" style="6" bestFit="1" customWidth="1"/>
    <col min="8" max="8" width="17.140625" style="6" customWidth="1"/>
    <col min="9" max="9" width="16.140625" style="6" customWidth="1"/>
    <col min="10" max="10" width="26.7109375" style="6" customWidth="1"/>
    <col min="11" max="11" width="16.7109375" style="6" customWidth="1"/>
    <col min="12" max="12" width="17.28515625" style="6" customWidth="1"/>
    <col min="13" max="13" width="16.85546875" style="6" customWidth="1"/>
    <col min="14" max="14" width="15.85546875" style="6" customWidth="1"/>
    <col min="15" max="15" width="56.42578125" style="6" customWidth="1"/>
    <col min="16" max="16" width="28.7109375" style="6" customWidth="1"/>
    <col min="17" max="17" width="16.28515625" style="6" customWidth="1"/>
    <col min="18" max="18" width="9.42578125" style="6" customWidth="1"/>
    <col min="19" max="19" width="16.28515625" style="6" customWidth="1"/>
    <col min="20" max="20" width="87.140625" style="6" bestFit="1" customWidth="1"/>
    <col min="21" max="21" width="27.140625" style="6" bestFit="1" customWidth="1"/>
    <col min="22" max="22" width="17.140625" style="6" bestFit="1" customWidth="1"/>
    <col min="23" max="23" width="10.28515625" style="6" bestFit="1" customWidth="1"/>
    <col min="24" max="24" width="14.5703125" style="6" bestFit="1" customWidth="1"/>
    <col min="25" max="25" width="14.7109375" style="6" bestFit="1" customWidth="1"/>
    <col min="26" max="26" width="14.85546875" style="6" bestFit="1" customWidth="1"/>
    <col min="27" max="27" width="20.7109375" style="6" customWidth="1"/>
    <col min="28" max="28" width="11.42578125" style="189" customWidth="1"/>
    <col min="29" max="29" width="18.85546875" style="189" customWidth="1"/>
    <col min="30" max="30" width="11.42578125" style="189"/>
    <col min="31" max="31" width="51.28515625" style="189" customWidth="1"/>
    <col min="32" max="34" width="11.42578125" style="189"/>
    <col min="35" max="35" width="93.85546875" style="189" customWidth="1"/>
    <col min="36" max="97" width="11.42578125" style="189"/>
    <col min="98" max="16384" width="11.42578125" style="6"/>
  </cols>
  <sheetData>
    <row r="1" spans="1:97"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row>
    <row r="2" spans="1:97"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row>
    <row r="3" spans="1:97"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row>
    <row r="4" spans="1:97" s="13" customFormat="1" ht="12" x14ac:dyDescent="0.25">
      <c r="A4" s="16"/>
      <c r="B4" s="16"/>
      <c r="C4" s="16"/>
      <c r="D4" s="16"/>
      <c r="E4" s="16"/>
      <c r="F4" s="16"/>
      <c r="G4" s="16"/>
      <c r="H4" s="16"/>
      <c r="I4" s="16"/>
      <c r="J4" s="16"/>
      <c r="K4" s="16"/>
      <c r="L4" s="16"/>
      <c r="M4" s="529" t="s">
        <v>5</v>
      </c>
      <c r="N4" s="16"/>
      <c r="O4" s="16"/>
      <c r="P4" s="16"/>
      <c r="Q4" s="16"/>
      <c r="R4" s="16"/>
      <c r="S4" s="16"/>
      <c r="T4" s="16"/>
      <c r="U4" s="16"/>
      <c r="V4" s="16"/>
      <c r="W4" s="16"/>
      <c r="X4" s="16"/>
      <c r="Y4" s="16" t="s">
        <v>6</v>
      </c>
      <c r="Z4" s="16"/>
      <c r="AA4" s="16"/>
      <c r="AB4" s="531" t="s">
        <v>272</v>
      </c>
      <c r="AC4" s="532"/>
      <c r="AD4" s="532"/>
      <c r="AE4" s="532"/>
      <c r="AF4" s="532"/>
      <c r="AG4" s="532"/>
      <c r="AH4" s="532"/>
      <c r="AI4" s="533"/>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row>
    <row r="5" spans="1:97" s="15" customFormat="1" ht="12" x14ac:dyDescent="0.25">
      <c r="A5" s="534" t="s">
        <v>7</v>
      </c>
      <c r="B5" s="534"/>
      <c r="C5" s="534"/>
      <c r="D5" s="535" t="s">
        <v>8</v>
      </c>
      <c r="E5" s="536"/>
      <c r="F5" s="537"/>
      <c r="G5" s="535" t="s">
        <v>9</v>
      </c>
      <c r="H5" s="536"/>
      <c r="I5" s="537"/>
      <c r="J5" s="535" t="s">
        <v>10</v>
      </c>
      <c r="K5" s="536"/>
      <c r="L5" s="537"/>
      <c r="M5" s="530"/>
      <c r="N5" s="154"/>
      <c r="O5" s="154"/>
      <c r="P5" s="154"/>
      <c r="Q5" s="154"/>
      <c r="R5" s="154"/>
      <c r="S5" s="154"/>
      <c r="T5" s="154" t="s">
        <v>11</v>
      </c>
      <c r="U5" s="154"/>
      <c r="V5" s="154"/>
      <c r="W5" s="154"/>
      <c r="X5" s="154"/>
      <c r="Y5" s="154"/>
      <c r="Z5" s="154"/>
      <c r="AA5" s="154" t="s">
        <v>12</v>
      </c>
      <c r="AB5" s="535" t="s">
        <v>13</v>
      </c>
      <c r="AC5" s="536"/>
      <c r="AD5" s="536"/>
      <c r="AE5" s="538"/>
      <c r="AF5" s="536" t="s">
        <v>14</v>
      </c>
      <c r="AG5" s="536"/>
      <c r="AH5" s="536"/>
      <c r="AI5" s="537"/>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row>
    <row r="6" spans="1:97" s="13" customFormat="1" ht="24" x14ac:dyDescent="0.25">
      <c r="A6" s="12" t="s">
        <v>15</v>
      </c>
      <c r="B6" s="12" t="s">
        <v>16</v>
      </c>
      <c r="C6" s="12" t="s">
        <v>17</v>
      </c>
      <c r="D6" s="12" t="s">
        <v>18</v>
      </c>
      <c r="E6" s="12" t="s">
        <v>19</v>
      </c>
      <c r="F6" s="12" t="s">
        <v>20</v>
      </c>
      <c r="G6" s="12" t="s">
        <v>21</v>
      </c>
      <c r="H6" s="12" t="s">
        <v>22</v>
      </c>
      <c r="I6" s="12" t="s">
        <v>23</v>
      </c>
      <c r="J6" s="12" t="s">
        <v>24</v>
      </c>
      <c r="K6" s="12" t="s">
        <v>25</v>
      </c>
      <c r="L6" s="12" t="s">
        <v>26</v>
      </c>
      <c r="M6" s="12" t="s">
        <v>5</v>
      </c>
      <c r="N6" s="12" t="s">
        <v>27</v>
      </c>
      <c r="O6" s="12" t="s">
        <v>28</v>
      </c>
      <c r="P6" s="12" t="s">
        <v>29</v>
      </c>
      <c r="Q6" s="12" t="s">
        <v>30</v>
      </c>
      <c r="R6" s="12" t="s">
        <v>31</v>
      </c>
      <c r="S6" s="12" t="s">
        <v>32</v>
      </c>
      <c r="T6" s="12" t="s">
        <v>11</v>
      </c>
      <c r="U6" s="12" t="s">
        <v>33</v>
      </c>
      <c r="V6" s="12" t="s">
        <v>34</v>
      </c>
      <c r="W6" s="12" t="s">
        <v>35</v>
      </c>
      <c r="X6" s="12" t="s">
        <v>36</v>
      </c>
      <c r="Y6" s="12" t="s">
        <v>37</v>
      </c>
      <c r="Z6" s="12" t="s">
        <v>38</v>
      </c>
      <c r="AA6" s="12" t="s">
        <v>39</v>
      </c>
      <c r="AB6" s="174" t="s">
        <v>40</v>
      </c>
      <c r="AC6" s="174" t="s">
        <v>41</v>
      </c>
      <c r="AD6" s="174" t="s">
        <v>42</v>
      </c>
      <c r="AE6" s="174" t="s">
        <v>43</v>
      </c>
      <c r="AF6" s="174" t="s">
        <v>40</v>
      </c>
      <c r="AG6" s="174" t="s">
        <v>41</v>
      </c>
      <c r="AH6" s="174" t="s">
        <v>42</v>
      </c>
      <c r="AI6" s="174" t="s">
        <v>43</v>
      </c>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row>
    <row r="7" spans="1:97" s="4" customFormat="1" ht="84" x14ac:dyDescent="0.25">
      <c r="A7" s="525" t="s">
        <v>100</v>
      </c>
      <c r="B7" s="525" t="s">
        <v>102</v>
      </c>
      <c r="C7" s="525" t="s">
        <v>101</v>
      </c>
      <c r="D7" s="507" t="s">
        <v>657</v>
      </c>
      <c r="E7" s="507" t="s">
        <v>483</v>
      </c>
      <c r="F7" s="525" t="s">
        <v>484</v>
      </c>
      <c r="G7" s="158" t="s">
        <v>306</v>
      </c>
      <c r="H7" s="10" t="s">
        <v>658</v>
      </c>
      <c r="I7" s="10" t="s">
        <v>659</v>
      </c>
      <c r="J7" s="547" t="s">
        <v>527</v>
      </c>
      <c r="K7" s="550" t="s">
        <v>660</v>
      </c>
      <c r="L7" s="550" t="s">
        <v>661</v>
      </c>
      <c r="M7" s="507" t="s">
        <v>662</v>
      </c>
      <c r="N7" s="507" t="s">
        <v>662</v>
      </c>
      <c r="O7" s="507" t="s">
        <v>663</v>
      </c>
      <c r="P7" s="507" t="s">
        <v>664</v>
      </c>
      <c r="Q7" s="507" t="s">
        <v>51</v>
      </c>
      <c r="R7" s="507">
        <v>0</v>
      </c>
      <c r="S7" s="507">
        <v>13</v>
      </c>
      <c r="T7" s="158" t="s">
        <v>665</v>
      </c>
      <c r="U7" s="10"/>
      <c r="V7" s="158" t="s">
        <v>52</v>
      </c>
      <c r="W7" s="8">
        <v>10</v>
      </c>
      <c r="X7" s="320">
        <v>1</v>
      </c>
      <c r="Y7" s="510">
        <v>1048560973</v>
      </c>
      <c r="Z7" s="510">
        <v>1048560973</v>
      </c>
      <c r="AA7" s="513" t="s">
        <v>666</v>
      </c>
      <c r="AB7" s="543">
        <v>0.11</v>
      </c>
      <c r="AC7" s="507">
        <v>13</v>
      </c>
      <c r="AD7" s="545">
        <f>49%+AB7</f>
        <v>0.6</v>
      </c>
      <c r="AE7" s="525" t="s">
        <v>667</v>
      </c>
      <c r="AF7" s="187">
        <v>7.4999999999999997E-2</v>
      </c>
      <c r="AG7" s="187">
        <v>1</v>
      </c>
      <c r="AH7" s="187">
        <f>32%+AF7</f>
        <v>0.39500000000000002</v>
      </c>
      <c r="AI7" s="10" t="s">
        <v>668</v>
      </c>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row>
    <row r="8" spans="1:97" s="5" customFormat="1" ht="36" x14ac:dyDescent="0.25">
      <c r="A8" s="508"/>
      <c r="B8" s="526"/>
      <c r="C8" s="526"/>
      <c r="D8" s="508"/>
      <c r="E8" s="508"/>
      <c r="F8" s="526"/>
      <c r="G8" s="199" t="s">
        <v>619</v>
      </c>
      <c r="H8" s="9" t="s">
        <v>620</v>
      </c>
      <c r="I8" s="9" t="s">
        <v>621</v>
      </c>
      <c r="J8" s="548"/>
      <c r="K8" s="551"/>
      <c r="L8" s="551"/>
      <c r="M8" s="508"/>
      <c r="N8" s="508"/>
      <c r="O8" s="508"/>
      <c r="P8" s="508"/>
      <c r="Q8" s="508"/>
      <c r="R8" s="508"/>
      <c r="S8" s="508"/>
      <c r="T8" s="199" t="s">
        <v>669</v>
      </c>
      <c r="U8" s="9"/>
      <c r="V8" s="199" t="s">
        <v>52</v>
      </c>
      <c r="W8" s="7">
        <v>0</v>
      </c>
      <c r="X8" s="318">
        <v>1</v>
      </c>
      <c r="Y8" s="511"/>
      <c r="Z8" s="511"/>
      <c r="AA8" s="542"/>
      <c r="AB8" s="544"/>
      <c r="AC8" s="508"/>
      <c r="AD8" s="546"/>
      <c r="AE8" s="526"/>
      <c r="AF8" s="198">
        <v>0</v>
      </c>
      <c r="AG8" s="198">
        <v>1</v>
      </c>
      <c r="AH8" s="198">
        <v>0.4</v>
      </c>
      <c r="AI8" s="9" t="s">
        <v>670</v>
      </c>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row>
    <row r="9" spans="1:97" s="4" customFormat="1" ht="36" x14ac:dyDescent="0.25">
      <c r="A9" s="508"/>
      <c r="B9" s="526"/>
      <c r="C9" s="526"/>
      <c r="D9" s="508"/>
      <c r="E9" s="508"/>
      <c r="F9" s="526"/>
      <c r="G9" s="431" t="s">
        <v>306</v>
      </c>
      <c r="H9" s="138" t="s">
        <v>658</v>
      </c>
      <c r="I9" s="138" t="s">
        <v>671</v>
      </c>
      <c r="J9" s="548"/>
      <c r="K9" s="551"/>
      <c r="L9" s="551"/>
      <c r="M9" s="508"/>
      <c r="N9" s="508"/>
      <c r="O9" s="508"/>
      <c r="P9" s="508"/>
      <c r="Q9" s="508"/>
      <c r="R9" s="508"/>
      <c r="S9" s="508"/>
      <c r="T9" s="158" t="s">
        <v>672</v>
      </c>
      <c r="U9" s="10"/>
      <c r="V9" s="158" t="s">
        <v>52</v>
      </c>
      <c r="W9" s="8">
        <v>0</v>
      </c>
      <c r="X9" s="320">
        <v>1</v>
      </c>
      <c r="Y9" s="511"/>
      <c r="Z9" s="511"/>
      <c r="AA9" s="542"/>
      <c r="AB9" s="544"/>
      <c r="AC9" s="508"/>
      <c r="AD9" s="546"/>
      <c r="AE9" s="526"/>
      <c r="AF9" s="187">
        <v>0</v>
      </c>
      <c r="AG9" s="187">
        <v>1</v>
      </c>
      <c r="AH9" s="187">
        <f>20%+AF9</f>
        <v>0.2</v>
      </c>
      <c r="AI9" s="10" t="s">
        <v>670</v>
      </c>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row>
    <row r="10" spans="1:97" s="5" customFormat="1" ht="60" x14ac:dyDescent="0.25">
      <c r="A10" s="508"/>
      <c r="B10" s="526"/>
      <c r="C10" s="526"/>
      <c r="D10" s="508"/>
      <c r="E10" s="508"/>
      <c r="F10" s="526"/>
      <c r="G10" s="199" t="s">
        <v>284</v>
      </c>
      <c r="H10" s="9" t="s">
        <v>385</v>
      </c>
      <c r="I10" s="9" t="s">
        <v>673</v>
      </c>
      <c r="J10" s="548"/>
      <c r="K10" s="551"/>
      <c r="L10" s="551"/>
      <c r="M10" s="508"/>
      <c r="N10" s="508"/>
      <c r="O10" s="508"/>
      <c r="P10" s="508"/>
      <c r="Q10" s="508"/>
      <c r="R10" s="508"/>
      <c r="S10" s="508"/>
      <c r="T10" s="199" t="s">
        <v>674</v>
      </c>
      <c r="U10" s="9"/>
      <c r="V10" s="199" t="s">
        <v>52</v>
      </c>
      <c r="W10" s="7">
        <v>0</v>
      </c>
      <c r="X10" s="318">
        <v>1</v>
      </c>
      <c r="Y10" s="511"/>
      <c r="Z10" s="511"/>
      <c r="AA10" s="542"/>
      <c r="AB10" s="544"/>
      <c r="AC10" s="508"/>
      <c r="AD10" s="546"/>
      <c r="AE10" s="526"/>
      <c r="AF10" s="198">
        <v>0</v>
      </c>
      <c r="AG10" s="198">
        <v>1</v>
      </c>
      <c r="AH10" s="198">
        <f>38%+AF10</f>
        <v>0.38</v>
      </c>
      <c r="AI10" s="9" t="s">
        <v>670</v>
      </c>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row>
    <row r="11" spans="1:97" s="4" customFormat="1" ht="60" x14ac:dyDescent="0.25">
      <c r="A11" s="508"/>
      <c r="B11" s="526"/>
      <c r="C11" s="526"/>
      <c r="D11" s="508"/>
      <c r="E11" s="508"/>
      <c r="F11" s="526"/>
      <c r="G11" s="431" t="s">
        <v>284</v>
      </c>
      <c r="H11" s="138" t="s">
        <v>385</v>
      </c>
      <c r="I11" s="138" t="s">
        <v>386</v>
      </c>
      <c r="J11" s="548"/>
      <c r="K11" s="551"/>
      <c r="L11" s="551"/>
      <c r="M11" s="508"/>
      <c r="N11" s="508"/>
      <c r="O11" s="508"/>
      <c r="P11" s="508"/>
      <c r="Q11" s="508"/>
      <c r="R11" s="508"/>
      <c r="S11" s="508"/>
      <c r="T11" s="158" t="s">
        <v>675</v>
      </c>
      <c r="U11" s="10"/>
      <c r="V11" s="158" t="s">
        <v>52</v>
      </c>
      <c r="W11" s="8">
        <v>0</v>
      </c>
      <c r="X11" s="320">
        <v>1</v>
      </c>
      <c r="Y11" s="511"/>
      <c r="Z11" s="511"/>
      <c r="AA11" s="542"/>
      <c r="AB11" s="544"/>
      <c r="AC11" s="508"/>
      <c r="AD11" s="546"/>
      <c r="AE11" s="526"/>
      <c r="AF11" s="187">
        <v>0.11</v>
      </c>
      <c r="AG11" s="187">
        <v>1</v>
      </c>
      <c r="AH11" s="187">
        <f>89%+AF11</f>
        <v>1</v>
      </c>
      <c r="AI11" s="10" t="s">
        <v>676</v>
      </c>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row>
    <row r="12" spans="1:97" s="5" customFormat="1" ht="288" x14ac:dyDescent="0.25">
      <c r="A12" s="508"/>
      <c r="B12" s="526"/>
      <c r="C12" s="526"/>
      <c r="D12" s="508"/>
      <c r="E12" s="508"/>
      <c r="F12" s="526"/>
      <c r="G12" s="199" t="s">
        <v>117</v>
      </c>
      <c r="H12" s="9" t="s">
        <v>677</v>
      </c>
      <c r="I12" s="9" t="s">
        <v>678</v>
      </c>
      <c r="J12" s="548"/>
      <c r="K12" s="551"/>
      <c r="L12" s="551"/>
      <c r="M12" s="508"/>
      <c r="N12" s="508"/>
      <c r="O12" s="508"/>
      <c r="P12" s="508"/>
      <c r="Q12" s="508"/>
      <c r="R12" s="508"/>
      <c r="S12" s="508"/>
      <c r="T12" s="199" t="s">
        <v>679</v>
      </c>
      <c r="U12" s="9"/>
      <c r="V12" s="199" t="s">
        <v>52</v>
      </c>
      <c r="W12" s="7">
        <v>0</v>
      </c>
      <c r="X12" s="318">
        <v>1</v>
      </c>
      <c r="Y12" s="511"/>
      <c r="Z12" s="511"/>
      <c r="AA12" s="542"/>
      <c r="AB12" s="544"/>
      <c r="AC12" s="508"/>
      <c r="AD12" s="546"/>
      <c r="AE12" s="526"/>
      <c r="AF12" s="198">
        <v>0.13</v>
      </c>
      <c r="AG12" s="198">
        <v>1</v>
      </c>
      <c r="AH12" s="198">
        <f>61%+AF12</f>
        <v>0.74</v>
      </c>
      <c r="AI12" s="9" t="s">
        <v>680</v>
      </c>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row>
    <row r="13" spans="1:97" s="4" customFormat="1" ht="132" x14ac:dyDescent="0.25">
      <c r="A13" s="509"/>
      <c r="B13" s="527"/>
      <c r="C13" s="527"/>
      <c r="D13" s="509"/>
      <c r="E13" s="509"/>
      <c r="F13" s="527"/>
      <c r="G13" s="431" t="s">
        <v>117</v>
      </c>
      <c r="H13" s="138" t="s">
        <v>498</v>
      </c>
      <c r="I13" s="138" t="s">
        <v>498</v>
      </c>
      <c r="J13" s="548"/>
      <c r="K13" s="551"/>
      <c r="L13" s="552"/>
      <c r="M13" s="508"/>
      <c r="N13" s="508"/>
      <c r="O13" s="515" t="s">
        <v>681</v>
      </c>
      <c r="P13" s="517" t="s">
        <v>682</v>
      </c>
      <c r="Q13" s="517" t="s">
        <v>51</v>
      </c>
      <c r="R13" s="517">
        <v>0</v>
      </c>
      <c r="S13" s="517">
        <v>3</v>
      </c>
      <c r="T13" s="158" t="s">
        <v>683</v>
      </c>
      <c r="U13" s="10"/>
      <c r="V13" s="158" t="s">
        <v>52</v>
      </c>
      <c r="W13" s="8">
        <v>0</v>
      </c>
      <c r="X13" s="320">
        <v>1</v>
      </c>
      <c r="Y13" s="511"/>
      <c r="Z13" s="511"/>
      <c r="AA13" s="542"/>
      <c r="AB13" s="539">
        <v>0.1</v>
      </c>
      <c r="AC13" s="517">
        <v>3</v>
      </c>
      <c r="AD13" s="539">
        <f>44%+AB13</f>
        <v>0.54</v>
      </c>
      <c r="AE13" s="517"/>
      <c r="AF13" s="432">
        <v>0.05</v>
      </c>
      <c r="AG13" s="255">
        <v>1</v>
      </c>
      <c r="AH13" s="255">
        <f>85%+AF13</f>
        <v>0.9</v>
      </c>
      <c r="AI13" s="10" t="s">
        <v>684</v>
      </c>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row>
    <row r="14" spans="1:97" s="5" customFormat="1" ht="96" x14ac:dyDescent="0.25">
      <c r="A14" s="513" t="s">
        <v>100</v>
      </c>
      <c r="B14" s="513" t="s">
        <v>102</v>
      </c>
      <c r="C14" s="513" t="s">
        <v>101</v>
      </c>
      <c r="D14" s="541" t="s">
        <v>685</v>
      </c>
      <c r="E14" s="541" t="s">
        <v>483</v>
      </c>
      <c r="F14" s="513" t="s">
        <v>484</v>
      </c>
      <c r="G14" s="519" t="s">
        <v>686</v>
      </c>
      <c r="H14" s="521" t="s">
        <v>498</v>
      </c>
      <c r="I14" s="521" t="s">
        <v>498</v>
      </c>
      <c r="J14" s="548"/>
      <c r="K14" s="551"/>
      <c r="L14" s="523" t="s">
        <v>661</v>
      </c>
      <c r="M14" s="508"/>
      <c r="N14" s="508"/>
      <c r="O14" s="515"/>
      <c r="P14" s="517"/>
      <c r="Q14" s="517"/>
      <c r="R14" s="517"/>
      <c r="S14" s="517"/>
      <c r="T14" s="199" t="s">
        <v>687</v>
      </c>
      <c r="U14" s="9"/>
      <c r="V14" s="199" t="s">
        <v>52</v>
      </c>
      <c r="W14" s="7">
        <v>0</v>
      </c>
      <c r="X14" s="318">
        <v>1</v>
      </c>
      <c r="Y14" s="511"/>
      <c r="Z14" s="511"/>
      <c r="AA14" s="542"/>
      <c r="AB14" s="517"/>
      <c r="AC14" s="517"/>
      <c r="AD14" s="539"/>
      <c r="AE14" s="517"/>
      <c r="AF14" s="218">
        <v>0.2</v>
      </c>
      <c r="AG14" s="218">
        <v>1</v>
      </c>
      <c r="AH14" s="218">
        <f>27%+AF14</f>
        <v>0.47000000000000003</v>
      </c>
      <c r="AI14" s="9" t="s">
        <v>688</v>
      </c>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row>
    <row r="15" spans="1:97" s="4" customFormat="1" ht="48" x14ac:dyDescent="0.25">
      <c r="A15" s="518"/>
      <c r="B15" s="514"/>
      <c r="C15" s="514"/>
      <c r="D15" s="518"/>
      <c r="E15" s="518"/>
      <c r="F15" s="514"/>
      <c r="G15" s="520"/>
      <c r="H15" s="522"/>
      <c r="I15" s="522"/>
      <c r="J15" s="548"/>
      <c r="K15" s="551"/>
      <c r="L15" s="524"/>
      <c r="M15" s="508"/>
      <c r="N15" s="508"/>
      <c r="O15" s="516"/>
      <c r="P15" s="518"/>
      <c r="Q15" s="518"/>
      <c r="R15" s="518"/>
      <c r="S15" s="518"/>
      <c r="T15" s="158" t="s">
        <v>689</v>
      </c>
      <c r="U15" s="10"/>
      <c r="V15" s="158" t="s">
        <v>52</v>
      </c>
      <c r="W15" s="8">
        <v>0</v>
      </c>
      <c r="X15" s="320">
        <v>1</v>
      </c>
      <c r="Y15" s="511"/>
      <c r="Z15" s="511"/>
      <c r="AA15" s="542"/>
      <c r="AB15" s="518"/>
      <c r="AC15" s="518"/>
      <c r="AD15" s="540"/>
      <c r="AE15" s="518"/>
      <c r="AF15" s="255">
        <v>0.05</v>
      </c>
      <c r="AG15" s="255">
        <v>1</v>
      </c>
      <c r="AH15" s="255">
        <f>20%+AF15</f>
        <v>0.25</v>
      </c>
      <c r="AI15" s="10" t="s">
        <v>690</v>
      </c>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row>
    <row r="16" spans="1:97" s="5" customFormat="1" ht="60" x14ac:dyDescent="0.25">
      <c r="A16" s="11" t="s">
        <v>100</v>
      </c>
      <c r="B16" s="11" t="s">
        <v>102</v>
      </c>
      <c r="C16" s="11" t="s">
        <v>101</v>
      </c>
      <c r="D16" s="8" t="s">
        <v>657</v>
      </c>
      <c r="E16" s="8" t="s">
        <v>483</v>
      </c>
      <c r="F16" s="11" t="s">
        <v>484</v>
      </c>
      <c r="G16" s="158" t="s">
        <v>306</v>
      </c>
      <c r="H16" s="20" t="s">
        <v>307</v>
      </c>
      <c r="I16" s="20" t="s">
        <v>691</v>
      </c>
      <c r="J16" s="548"/>
      <c r="K16" s="551"/>
      <c r="L16" s="433" t="s">
        <v>692</v>
      </c>
      <c r="M16" s="508"/>
      <c r="N16" s="508"/>
      <c r="O16" s="248" t="s">
        <v>693</v>
      </c>
      <c r="P16" s="10" t="s">
        <v>693</v>
      </c>
      <c r="Q16" s="8" t="s">
        <v>51</v>
      </c>
      <c r="R16" s="8">
        <v>0</v>
      </c>
      <c r="S16" s="8">
        <v>11</v>
      </c>
      <c r="T16" s="158"/>
      <c r="U16" s="158"/>
      <c r="V16" s="158"/>
      <c r="W16" s="158"/>
      <c r="X16" s="158"/>
      <c r="Y16" s="511"/>
      <c r="Z16" s="511"/>
      <c r="AA16" s="542"/>
      <c r="AB16" s="254">
        <v>5</v>
      </c>
      <c r="AC16" s="8">
        <v>11</v>
      </c>
      <c r="AD16" s="187">
        <f>AB16/AC16</f>
        <v>0.45454545454545453</v>
      </c>
      <c r="AE16" s="10" t="s">
        <v>694</v>
      </c>
      <c r="AF16" s="434"/>
      <c r="AG16" s="435"/>
      <c r="AH16" s="434"/>
      <c r="AI16" s="434"/>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row>
    <row r="17" spans="1:97" s="5" customFormat="1" ht="204" x14ac:dyDescent="0.25">
      <c r="A17" s="160" t="s">
        <v>100</v>
      </c>
      <c r="B17" s="160" t="s">
        <v>102</v>
      </c>
      <c r="C17" s="160" t="s">
        <v>101</v>
      </c>
      <c r="D17" s="7" t="s">
        <v>657</v>
      </c>
      <c r="E17" s="7" t="s">
        <v>483</v>
      </c>
      <c r="F17" s="160" t="s">
        <v>484</v>
      </c>
      <c r="G17" s="9" t="s">
        <v>117</v>
      </c>
      <c r="H17" s="21" t="s">
        <v>498</v>
      </c>
      <c r="I17" s="21" t="s">
        <v>498</v>
      </c>
      <c r="J17" s="548"/>
      <c r="K17" s="551"/>
      <c r="L17" s="436" t="s">
        <v>661</v>
      </c>
      <c r="M17" s="508"/>
      <c r="N17" s="508"/>
      <c r="O17" s="342" t="s">
        <v>695</v>
      </c>
      <c r="P17" s="9"/>
      <c r="Q17" s="7" t="s">
        <v>52</v>
      </c>
      <c r="R17" s="7">
        <v>0</v>
      </c>
      <c r="S17" s="318">
        <v>1</v>
      </c>
      <c r="T17" s="199"/>
      <c r="U17" s="199"/>
      <c r="V17" s="199"/>
      <c r="W17" s="199"/>
      <c r="X17" s="199"/>
      <c r="Y17" s="511"/>
      <c r="Z17" s="511"/>
      <c r="AA17" s="542"/>
      <c r="AB17" s="198">
        <v>0.06</v>
      </c>
      <c r="AC17" s="198">
        <v>1</v>
      </c>
      <c r="AD17" s="318">
        <f>36%+AB17</f>
        <v>0.42</v>
      </c>
      <c r="AE17" s="10" t="s">
        <v>696</v>
      </c>
      <c r="AF17" s="434"/>
      <c r="AG17" s="435"/>
      <c r="AH17" s="434"/>
      <c r="AI17" s="434"/>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row>
    <row r="18" spans="1:97" s="4" customFormat="1" ht="60" x14ac:dyDescent="0.25">
      <c r="A18" s="11" t="s">
        <v>100</v>
      </c>
      <c r="B18" s="11" t="s">
        <v>102</v>
      </c>
      <c r="C18" s="11" t="s">
        <v>101</v>
      </c>
      <c r="D18" s="11" t="s">
        <v>657</v>
      </c>
      <c r="E18" s="8" t="s">
        <v>483</v>
      </c>
      <c r="F18" s="11" t="s">
        <v>697</v>
      </c>
      <c r="G18" s="158" t="s">
        <v>284</v>
      </c>
      <c r="H18" s="20" t="s">
        <v>385</v>
      </c>
      <c r="I18" s="20" t="s">
        <v>698</v>
      </c>
      <c r="J18" s="549"/>
      <c r="K18" s="552"/>
      <c r="L18" s="433" t="s">
        <v>699</v>
      </c>
      <c r="M18" s="509"/>
      <c r="N18" s="509"/>
      <c r="O18" s="437" t="s">
        <v>700</v>
      </c>
      <c r="P18" s="10"/>
      <c r="Q18" s="8" t="s">
        <v>52</v>
      </c>
      <c r="R18" s="8">
        <v>0</v>
      </c>
      <c r="S18" s="320">
        <v>1</v>
      </c>
      <c r="T18" s="158" t="s">
        <v>701</v>
      </c>
      <c r="U18" s="158" t="s">
        <v>702</v>
      </c>
      <c r="V18" s="158" t="s">
        <v>51</v>
      </c>
      <c r="W18" s="8">
        <v>0</v>
      </c>
      <c r="X18" s="8">
        <v>1</v>
      </c>
      <c r="Y18" s="512"/>
      <c r="Z18" s="512"/>
      <c r="AA18" s="542"/>
      <c r="AB18" s="438">
        <v>0.11</v>
      </c>
      <c r="AC18" s="438">
        <v>1</v>
      </c>
      <c r="AD18" s="439">
        <f>11%+AB18</f>
        <v>0.22</v>
      </c>
      <c r="AE18" s="440"/>
      <c r="AF18" s="438">
        <v>0</v>
      </c>
      <c r="AG18" s="438">
        <v>1</v>
      </c>
      <c r="AH18" s="438">
        <v>0</v>
      </c>
      <c r="AI18" s="158"/>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row>
  </sheetData>
  <sheetProtection algorithmName="SHA-512" hashValue="uuugVsVsle8PRRaxc0nS9AFvyNWXYrfhRNvDr92w5JEYnTsGEcJcTsIlK3F9BT5dy/6hYYsm76a0EkincQnVGQ==" saltValue="kPVXOt5Vl/3hMrsf0Xeo1w==" spinCount="100000" sheet="1" objects="1" scenarios="1" selectLockedCells="1" selectUnlockedCells="1"/>
  <mergeCells count="51">
    <mergeCell ref="AB13:AB15"/>
    <mergeCell ref="AC13:AC15"/>
    <mergeCell ref="Z7:Z18"/>
    <mergeCell ref="J7:J18"/>
    <mergeCell ref="K7:K18"/>
    <mergeCell ref="L7:L13"/>
    <mergeCell ref="M7:M18"/>
    <mergeCell ref="N7:N18"/>
    <mergeCell ref="O7:O12"/>
    <mergeCell ref="Q7:Q12"/>
    <mergeCell ref="R7:R12"/>
    <mergeCell ref="A7:A13"/>
    <mergeCell ref="B7:B13"/>
    <mergeCell ref="C7:C13"/>
    <mergeCell ref="AD13:AD15"/>
    <mergeCell ref="AE13:AE15"/>
    <mergeCell ref="D7:D13"/>
    <mergeCell ref="A14:A15"/>
    <mergeCell ref="B14:B15"/>
    <mergeCell ref="C14:C15"/>
    <mergeCell ref="D14:D15"/>
    <mergeCell ref="E14:E15"/>
    <mergeCell ref="AA7:AA18"/>
    <mergeCell ref="AB7:AB12"/>
    <mergeCell ref="AC7:AC12"/>
    <mergeCell ref="AD7:AD12"/>
    <mergeCell ref="AE7:AE12"/>
    <mergeCell ref="C2:O2"/>
    <mergeCell ref="M4:M5"/>
    <mergeCell ref="AB4:AI4"/>
    <mergeCell ref="A5:C5"/>
    <mergeCell ref="D5:F5"/>
    <mergeCell ref="G5:I5"/>
    <mergeCell ref="J5:L5"/>
    <mergeCell ref="AB5:AE5"/>
    <mergeCell ref="AF5:AI5"/>
    <mergeCell ref="E7:E13"/>
    <mergeCell ref="P7:P12"/>
    <mergeCell ref="S7:S12"/>
    <mergeCell ref="Y7:Y18"/>
    <mergeCell ref="F14:F15"/>
    <mergeCell ref="O13:O15"/>
    <mergeCell ref="P13:P15"/>
    <mergeCell ref="G14:G15"/>
    <mergeCell ref="H14:H15"/>
    <mergeCell ref="I14:I15"/>
    <mergeCell ref="L14:L15"/>
    <mergeCell ref="Q13:Q15"/>
    <mergeCell ref="R13:R15"/>
    <mergeCell ref="S13:S15"/>
    <mergeCell ref="F7:F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20DFA-3FEE-4022-95FC-2DDC435DD501}">
  <sheetPr>
    <tabColor rgb="FFFF0000"/>
  </sheetPr>
  <dimension ref="A1:AI18"/>
  <sheetViews>
    <sheetView workbookViewId="0">
      <selection sqref="A1:XFD1048576"/>
    </sheetView>
  </sheetViews>
  <sheetFormatPr baseColWidth="10" defaultRowHeight="22.5" customHeight="1" x14ac:dyDescent="0.25"/>
  <cols>
    <col min="1" max="1" width="22.42578125" style="6" customWidth="1"/>
    <col min="2" max="2" width="26.85546875" style="6" customWidth="1"/>
    <col min="3" max="3" width="47.85546875" style="6" customWidth="1"/>
    <col min="4" max="4" width="21.28515625" style="6" customWidth="1"/>
    <col min="5" max="5" width="16" style="6" customWidth="1"/>
    <col min="6" max="6" width="53" style="6" bestFit="1" customWidth="1"/>
    <col min="7" max="7" width="43.42578125" style="6" bestFit="1" customWidth="1"/>
    <col min="8" max="8" width="17.140625" style="6" customWidth="1"/>
    <col min="9" max="9" width="16.140625" style="6" customWidth="1"/>
    <col min="10" max="10" width="29.140625" style="6" bestFit="1" customWidth="1"/>
    <col min="11" max="11" width="20" style="6" customWidth="1"/>
    <col min="12" max="12" width="17.28515625" style="6" customWidth="1"/>
    <col min="13" max="13" width="16.85546875" style="6" customWidth="1"/>
    <col min="14" max="14" width="15.85546875" style="6" customWidth="1"/>
    <col min="15" max="15" width="56.42578125" style="6" customWidth="1"/>
    <col min="16" max="16" width="28.7109375" style="6" customWidth="1"/>
    <col min="17" max="17" width="16.28515625" style="6" customWidth="1"/>
    <col min="18" max="18" width="9.42578125" style="6" customWidth="1"/>
    <col min="19" max="19" width="16.28515625" style="6" customWidth="1"/>
    <col min="20" max="20" width="56.28515625" style="6" customWidth="1"/>
    <col min="21" max="21" width="27.140625" style="6" bestFit="1" customWidth="1"/>
    <col min="22" max="22" width="17.140625" style="6" bestFit="1" customWidth="1"/>
    <col min="23" max="23" width="10.28515625" style="6" bestFit="1" customWidth="1"/>
    <col min="24" max="24" width="26" style="6" bestFit="1" customWidth="1"/>
    <col min="25" max="25" width="15.140625" style="6" bestFit="1" customWidth="1"/>
    <col min="26" max="26" width="14.85546875" style="6" bestFit="1" customWidth="1"/>
    <col min="27" max="27" width="20.28515625" style="6" bestFit="1" customWidth="1"/>
    <col min="28" max="30" width="11.42578125" style="6"/>
    <col min="31" max="31" width="27.7109375" style="6" customWidth="1"/>
    <col min="32" max="32" width="11.42578125" style="6"/>
    <col min="33" max="33" width="12" style="6" customWidth="1"/>
    <col min="34" max="34" width="11.42578125" style="6"/>
    <col min="35" max="35" width="35.28515625" style="6" customWidth="1"/>
    <col min="36" max="16384" width="11.42578125" style="6"/>
  </cols>
  <sheetData>
    <row r="1" spans="1:35"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row>
    <row r="2" spans="1:35"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row>
    <row r="3" spans="1:35"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row>
    <row r="4" spans="1:35" customFormat="1" ht="22.5" customHeight="1" x14ac:dyDescent="0.25">
      <c r="A4" s="310"/>
      <c r="B4" s="310"/>
      <c r="C4" s="310"/>
      <c r="D4" s="310"/>
      <c r="E4" s="310"/>
      <c r="F4" s="310"/>
      <c r="G4" s="310"/>
      <c r="H4" s="310"/>
      <c r="I4" s="310"/>
      <c r="J4" s="310"/>
      <c r="K4" s="310"/>
      <c r="L4" s="310"/>
      <c r="M4" s="553" t="s">
        <v>5</v>
      </c>
      <c r="N4" s="310"/>
      <c r="O4" s="310"/>
      <c r="P4" s="310"/>
      <c r="Q4" s="310"/>
      <c r="R4" s="310"/>
      <c r="S4" s="310"/>
      <c r="T4" s="310"/>
      <c r="U4" s="310"/>
      <c r="V4" s="310"/>
      <c r="W4" s="310"/>
      <c r="X4" s="310"/>
      <c r="Y4" s="555" t="s">
        <v>6</v>
      </c>
      <c r="Z4" s="556"/>
      <c r="AA4" s="557"/>
      <c r="AB4" s="323"/>
      <c r="AC4" s="324"/>
      <c r="AD4" s="323"/>
      <c r="AE4" s="323"/>
      <c r="AF4" s="323"/>
      <c r="AG4" s="325"/>
      <c r="AH4" s="323"/>
      <c r="AI4" s="323"/>
    </row>
    <row r="5" spans="1:35" customFormat="1" ht="22.5" customHeight="1" x14ac:dyDescent="0.25">
      <c r="A5" s="534" t="s">
        <v>7</v>
      </c>
      <c r="B5" s="534"/>
      <c r="C5" s="534"/>
      <c r="D5" s="535" t="s">
        <v>8</v>
      </c>
      <c r="E5" s="536"/>
      <c r="F5" s="537"/>
      <c r="G5" s="535" t="s">
        <v>9</v>
      </c>
      <c r="H5" s="536"/>
      <c r="I5" s="537"/>
      <c r="J5" s="535" t="s">
        <v>10</v>
      </c>
      <c r="K5" s="536"/>
      <c r="L5" s="537"/>
      <c r="M5" s="554"/>
      <c r="N5" s="154"/>
      <c r="O5" s="154"/>
      <c r="P5" s="154"/>
      <c r="Q5" s="154"/>
      <c r="R5" s="154"/>
      <c r="S5" s="154"/>
      <c r="T5" s="154" t="s">
        <v>11</v>
      </c>
      <c r="U5" s="154"/>
      <c r="V5" s="154"/>
      <c r="W5" s="154"/>
      <c r="X5" s="154"/>
      <c r="Y5" s="154"/>
      <c r="Z5" s="154"/>
      <c r="AA5" s="154" t="s">
        <v>12</v>
      </c>
      <c r="AB5" s="535" t="s">
        <v>523</v>
      </c>
      <c r="AC5" s="536"/>
      <c r="AD5" s="536"/>
      <c r="AE5" s="537"/>
      <c r="AF5" s="535" t="s">
        <v>524</v>
      </c>
      <c r="AG5" s="536"/>
      <c r="AH5" s="536"/>
      <c r="AI5" s="536"/>
    </row>
    <row r="6" spans="1:35" customFormat="1" ht="22.5" customHeight="1" x14ac:dyDescent="0.25">
      <c r="A6" s="12" t="s">
        <v>15</v>
      </c>
      <c r="B6" s="12" t="s">
        <v>16</v>
      </c>
      <c r="C6" s="12" t="s">
        <v>17</v>
      </c>
      <c r="D6" s="12" t="s">
        <v>18</v>
      </c>
      <c r="E6" s="12" t="s">
        <v>19</v>
      </c>
      <c r="F6" s="12" t="s">
        <v>20</v>
      </c>
      <c r="G6" s="12" t="s">
        <v>21</v>
      </c>
      <c r="H6" s="12" t="s">
        <v>22</v>
      </c>
      <c r="I6" s="12" t="s">
        <v>23</v>
      </c>
      <c r="J6" s="12" t="s">
        <v>24</v>
      </c>
      <c r="K6" s="12" t="s">
        <v>25</v>
      </c>
      <c r="L6" s="12" t="s">
        <v>26</v>
      </c>
      <c r="M6" s="12" t="s">
        <v>5</v>
      </c>
      <c r="N6" s="12" t="s">
        <v>27</v>
      </c>
      <c r="O6" s="12" t="s">
        <v>28</v>
      </c>
      <c r="P6" s="12" t="s">
        <v>29</v>
      </c>
      <c r="Q6" s="12" t="s">
        <v>30</v>
      </c>
      <c r="R6" s="12" t="s">
        <v>31</v>
      </c>
      <c r="S6" s="12" t="s">
        <v>32</v>
      </c>
      <c r="T6" s="12" t="s">
        <v>11</v>
      </c>
      <c r="U6" s="12" t="s">
        <v>33</v>
      </c>
      <c r="V6" s="12" t="s">
        <v>34</v>
      </c>
      <c r="W6" s="17" t="s">
        <v>35</v>
      </c>
      <c r="X6" s="12" t="s">
        <v>36</v>
      </c>
      <c r="Y6" s="12" t="s">
        <v>37</v>
      </c>
      <c r="Z6" s="12" t="s">
        <v>38</v>
      </c>
      <c r="AA6" s="12" t="s">
        <v>39</v>
      </c>
      <c r="AB6" s="12" t="s">
        <v>40</v>
      </c>
      <c r="AC6" s="12" t="s">
        <v>41</v>
      </c>
      <c r="AD6" s="12" t="s">
        <v>42</v>
      </c>
      <c r="AE6" s="12" t="s">
        <v>43</v>
      </c>
      <c r="AF6" s="12" t="s">
        <v>40</v>
      </c>
      <c r="AG6" s="12" t="s">
        <v>41</v>
      </c>
      <c r="AH6" s="12" t="s">
        <v>42</v>
      </c>
      <c r="AI6" s="12" t="s">
        <v>43</v>
      </c>
    </row>
    <row r="7" spans="1:35" customFormat="1" ht="132" customHeight="1" x14ac:dyDescent="0.25">
      <c r="A7" s="513" t="s">
        <v>100</v>
      </c>
      <c r="B7" s="513" t="s">
        <v>102</v>
      </c>
      <c r="C7" s="513" t="s">
        <v>101</v>
      </c>
      <c r="D7" s="513" t="s">
        <v>282</v>
      </c>
      <c r="E7" s="513" t="s">
        <v>103</v>
      </c>
      <c r="F7" s="513" t="s">
        <v>283</v>
      </c>
      <c r="G7" s="248" t="s">
        <v>284</v>
      </c>
      <c r="H7" s="237" t="s">
        <v>525</v>
      </c>
      <c r="I7" s="237" t="s">
        <v>526</v>
      </c>
      <c r="J7" s="547" t="s">
        <v>527</v>
      </c>
      <c r="K7" s="550" t="s">
        <v>528</v>
      </c>
      <c r="L7" s="513" t="s">
        <v>529</v>
      </c>
      <c r="M7" s="541" t="s">
        <v>530</v>
      </c>
      <c r="N7" s="541" t="s">
        <v>530</v>
      </c>
      <c r="O7" s="541" t="s">
        <v>531</v>
      </c>
      <c r="P7" s="513" t="s">
        <v>532</v>
      </c>
      <c r="Q7" s="541" t="s">
        <v>51</v>
      </c>
      <c r="R7" s="541">
        <v>0</v>
      </c>
      <c r="S7" s="541">
        <v>2300</v>
      </c>
      <c r="T7" s="256" t="s">
        <v>533</v>
      </c>
      <c r="U7" s="256" t="s">
        <v>534</v>
      </c>
      <c r="V7" s="326" t="s">
        <v>51</v>
      </c>
      <c r="W7" s="327">
        <v>0</v>
      </c>
      <c r="X7" s="328">
        <v>690</v>
      </c>
      <c r="Y7" s="569">
        <v>504693318</v>
      </c>
      <c r="Z7" s="569">
        <v>504693318</v>
      </c>
      <c r="AA7" s="513" t="s">
        <v>535</v>
      </c>
      <c r="AB7" s="541">
        <v>169</v>
      </c>
      <c r="AC7" s="541">
        <v>3510</v>
      </c>
      <c r="AD7" s="558">
        <v>0.54391304347826086</v>
      </c>
      <c r="AE7" s="519" t="s">
        <v>536</v>
      </c>
      <c r="AF7" s="7">
        <v>114</v>
      </c>
      <c r="AG7" s="199">
        <v>1900</v>
      </c>
      <c r="AH7" s="329">
        <v>0.51368421052631574</v>
      </c>
      <c r="AI7" s="9" t="s">
        <v>537</v>
      </c>
    </row>
    <row r="8" spans="1:35" customFormat="1" ht="24" x14ac:dyDescent="0.25">
      <c r="A8" s="542"/>
      <c r="B8" s="542"/>
      <c r="C8" s="542"/>
      <c r="D8" s="542"/>
      <c r="E8" s="542"/>
      <c r="F8" s="542"/>
      <c r="G8" s="248"/>
      <c r="H8" s="237"/>
      <c r="I8" s="237"/>
      <c r="J8" s="548"/>
      <c r="K8" s="551"/>
      <c r="L8" s="542"/>
      <c r="M8" s="517"/>
      <c r="N8" s="517"/>
      <c r="O8" s="517"/>
      <c r="P8" s="542"/>
      <c r="Q8" s="517"/>
      <c r="R8" s="517"/>
      <c r="S8" s="517"/>
      <c r="T8" s="330" t="s">
        <v>538</v>
      </c>
      <c r="U8" s="330" t="s">
        <v>539</v>
      </c>
      <c r="V8" s="227" t="s">
        <v>51</v>
      </c>
      <c r="W8" s="227">
        <v>0</v>
      </c>
      <c r="X8" s="331">
        <v>1</v>
      </c>
      <c r="Y8" s="570"/>
      <c r="Z8" s="570"/>
      <c r="AA8" s="542"/>
      <c r="AB8" s="517"/>
      <c r="AC8" s="517"/>
      <c r="AD8" s="559"/>
      <c r="AE8" s="561"/>
      <c r="AF8" s="8">
        <v>0</v>
      </c>
      <c r="AG8" s="158">
        <v>1</v>
      </c>
      <c r="AH8" s="332">
        <v>0</v>
      </c>
      <c r="AI8" s="10" t="s">
        <v>540</v>
      </c>
    </row>
    <row r="9" spans="1:35" customFormat="1" ht="72" x14ac:dyDescent="0.25">
      <c r="A9" s="514"/>
      <c r="B9" s="514"/>
      <c r="C9" s="514"/>
      <c r="D9" s="514"/>
      <c r="E9" s="514"/>
      <c r="F9" s="514"/>
      <c r="G9" s="190" t="s">
        <v>284</v>
      </c>
      <c r="H9" s="191" t="s">
        <v>525</v>
      </c>
      <c r="I9" s="191" t="s">
        <v>526</v>
      </c>
      <c r="J9" s="548"/>
      <c r="K9" s="551"/>
      <c r="L9" s="542"/>
      <c r="M9" s="517"/>
      <c r="N9" s="517"/>
      <c r="O9" s="518"/>
      <c r="P9" s="514"/>
      <c r="Q9" s="518"/>
      <c r="R9" s="518"/>
      <c r="S9" s="518"/>
      <c r="T9" s="256" t="s">
        <v>541</v>
      </c>
      <c r="U9" s="256" t="s">
        <v>542</v>
      </c>
      <c r="V9" s="326" t="s">
        <v>51</v>
      </c>
      <c r="W9" s="327">
        <v>0</v>
      </c>
      <c r="X9" s="328">
        <v>10</v>
      </c>
      <c r="Y9" s="570"/>
      <c r="Z9" s="570"/>
      <c r="AA9" s="542"/>
      <c r="AB9" s="518"/>
      <c r="AC9" s="518"/>
      <c r="AD9" s="560"/>
      <c r="AE9" s="520"/>
      <c r="AF9" s="7">
        <v>7</v>
      </c>
      <c r="AG9" s="199">
        <v>10</v>
      </c>
      <c r="AH9" s="333">
        <v>0.7</v>
      </c>
      <c r="AI9" s="9" t="s">
        <v>543</v>
      </c>
    </row>
    <row r="10" spans="1:35" customFormat="1" ht="108.75" customHeight="1" x14ac:dyDescent="0.25">
      <c r="A10" s="525" t="s">
        <v>100</v>
      </c>
      <c r="B10" s="525" t="s">
        <v>102</v>
      </c>
      <c r="C10" s="525" t="s">
        <v>101</v>
      </c>
      <c r="D10" s="525" t="s">
        <v>282</v>
      </c>
      <c r="E10" s="525" t="s">
        <v>103</v>
      </c>
      <c r="F10" s="507" t="s">
        <v>283</v>
      </c>
      <c r="G10" s="507" t="s">
        <v>284</v>
      </c>
      <c r="H10" s="525" t="s">
        <v>525</v>
      </c>
      <c r="I10" s="525" t="s">
        <v>526</v>
      </c>
      <c r="J10" s="548"/>
      <c r="K10" s="551"/>
      <c r="L10" s="542"/>
      <c r="M10" s="517"/>
      <c r="N10" s="517"/>
      <c r="O10" s="525" t="s">
        <v>544</v>
      </c>
      <c r="P10" s="525" t="s">
        <v>545</v>
      </c>
      <c r="Q10" s="507" t="s">
        <v>52</v>
      </c>
      <c r="R10" s="507">
        <v>0</v>
      </c>
      <c r="S10" s="566">
        <v>50</v>
      </c>
      <c r="T10" s="334" t="s">
        <v>546</v>
      </c>
      <c r="U10" s="334" t="s">
        <v>547</v>
      </c>
      <c r="V10" s="335" t="s">
        <v>51</v>
      </c>
      <c r="W10" s="336">
        <v>0</v>
      </c>
      <c r="X10" s="337">
        <v>20</v>
      </c>
      <c r="Y10" s="571"/>
      <c r="Z10" s="570"/>
      <c r="AA10" s="542"/>
      <c r="AB10" s="567">
        <v>27</v>
      </c>
      <c r="AC10" s="562">
        <v>50</v>
      </c>
      <c r="AD10" s="543">
        <v>0.77142857142857146</v>
      </c>
      <c r="AE10" s="565" t="s">
        <v>548</v>
      </c>
      <c r="AF10" s="8">
        <v>0</v>
      </c>
      <c r="AG10" s="158">
        <v>20</v>
      </c>
      <c r="AH10" s="332">
        <v>0</v>
      </c>
      <c r="AI10" s="10" t="s">
        <v>549</v>
      </c>
    </row>
    <row r="11" spans="1:35" customFormat="1" ht="120" x14ac:dyDescent="0.25">
      <c r="A11" s="527"/>
      <c r="B11" s="527"/>
      <c r="C11" s="527"/>
      <c r="D11" s="527"/>
      <c r="E11" s="527"/>
      <c r="F11" s="509"/>
      <c r="G11" s="509"/>
      <c r="H11" s="527"/>
      <c r="I11" s="527"/>
      <c r="J11" s="548"/>
      <c r="K11" s="551"/>
      <c r="L11" s="542"/>
      <c r="M11" s="517"/>
      <c r="N11" s="517"/>
      <c r="O11" s="527"/>
      <c r="P11" s="527"/>
      <c r="Q11" s="509"/>
      <c r="R11" s="509"/>
      <c r="S11" s="509"/>
      <c r="T11" s="338" t="s">
        <v>550</v>
      </c>
      <c r="U11" s="339" t="s">
        <v>551</v>
      </c>
      <c r="V11" s="254" t="s">
        <v>51</v>
      </c>
      <c r="W11" s="340">
        <v>0</v>
      </c>
      <c r="X11" s="340">
        <v>200</v>
      </c>
      <c r="Y11" s="570"/>
      <c r="Z11" s="570"/>
      <c r="AA11" s="542"/>
      <c r="AB11" s="568"/>
      <c r="AC11" s="563"/>
      <c r="AD11" s="564"/>
      <c r="AE11" s="565"/>
      <c r="AF11" s="8">
        <v>49</v>
      </c>
      <c r="AG11" s="158">
        <v>350</v>
      </c>
      <c r="AH11" s="332">
        <v>0.14000000000000001</v>
      </c>
      <c r="AI11" s="10" t="s">
        <v>552</v>
      </c>
    </row>
    <row r="12" spans="1:35" customFormat="1" ht="60" x14ac:dyDescent="0.25">
      <c r="A12" s="160" t="s">
        <v>100</v>
      </c>
      <c r="B12" s="160" t="s">
        <v>102</v>
      </c>
      <c r="C12" s="160" t="s">
        <v>101</v>
      </c>
      <c r="D12" s="160" t="s">
        <v>282</v>
      </c>
      <c r="E12" s="160" t="s">
        <v>103</v>
      </c>
      <c r="F12" s="7" t="s">
        <v>283</v>
      </c>
      <c r="G12" s="190" t="s">
        <v>284</v>
      </c>
      <c r="H12" s="191" t="s">
        <v>525</v>
      </c>
      <c r="I12" s="191" t="s">
        <v>526</v>
      </c>
      <c r="J12" s="549"/>
      <c r="K12" s="552"/>
      <c r="L12" s="514"/>
      <c r="M12" s="518"/>
      <c r="N12" s="518"/>
      <c r="O12" s="160" t="s">
        <v>553</v>
      </c>
      <c r="P12" s="9" t="s">
        <v>554</v>
      </c>
      <c r="Q12" s="7" t="s">
        <v>52</v>
      </c>
      <c r="R12" s="7">
        <v>0</v>
      </c>
      <c r="S12" s="7">
        <v>90</v>
      </c>
      <c r="T12" s="234" t="s">
        <v>555</v>
      </c>
      <c r="U12" s="234" t="s">
        <v>556</v>
      </c>
      <c r="V12" s="227" t="s">
        <v>51</v>
      </c>
      <c r="W12" s="227">
        <v>0</v>
      </c>
      <c r="X12" s="227">
        <v>2</v>
      </c>
      <c r="Y12" s="572"/>
      <c r="Z12" s="572"/>
      <c r="AA12" s="514"/>
      <c r="AB12" s="7">
        <v>0</v>
      </c>
      <c r="AC12" s="341">
        <v>90</v>
      </c>
      <c r="AD12" s="333">
        <v>0</v>
      </c>
      <c r="AE12" s="342" t="s">
        <v>540</v>
      </c>
      <c r="AF12" s="7"/>
      <c r="AG12" s="7">
        <v>2</v>
      </c>
      <c r="AH12" s="333">
        <v>0</v>
      </c>
      <c r="AI12" s="9" t="s">
        <v>540</v>
      </c>
    </row>
    <row r="13" spans="1:35" ht="12" x14ac:dyDescent="0.25">
      <c r="AF13" s="6">
        <v>202</v>
      </c>
      <c r="AG13" s="343">
        <v>0.57714285714285718</v>
      </c>
    </row>
    <row r="15" spans="1:35" ht="15" x14ac:dyDescent="0.25">
      <c r="P15"/>
    </row>
    <row r="16" spans="1:35" ht="12" x14ac:dyDescent="0.25"/>
    <row r="17" spans="35:35" ht="12" x14ac:dyDescent="0.25"/>
    <row r="18" spans="35:35" ht="12" x14ac:dyDescent="0.25">
      <c r="AI18" s="6" t="s">
        <v>557</v>
      </c>
    </row>
  </sheetData>
  <sheetProtection algorithmName="SHA-512" hashValue="q6Y/veC6jfX8ZY4hjpduYs7Ifn+yDuBlwPWiZ+dbIz2IDj9fcRegEAo7GXDjFNVhAwTl5fbgnf7XvA/E51Euhg==" saltValue="RVbQyxzCXDYh+vPKNydbgw==" spinCount="100000" sheet="1" objects="1" scenarios="1" selectLockedCells="1" selectUnlockedCells="1"/>
  <mergeCells count="50">
    <mergeCell ref="AB7:AB9"/>
    <mergeCell ref="AC10:AC11"/>
    <mergeCell ref="AD10:AD11"/>
    <mergeCell ref="AE10:AE11"/>
    <mergeCell ref="R10:R11"/>
    <mergeCell ref="S10:S11"/>
    <mergeCell ref="AB10:AB11"/>
    <mergeCell ref="R7:R9"/>
    <mergeCell ref="S7:S9"/>
    <mergeCell ref="Y7:Y12"/>
    <mergeCell ref="Z7:Z12"/>
    <mergeCell ref="AA7:AA12"/>
    <mergeCell ref="I10:I11"/>
    <mergeCell ref="O10:O11"/>
    <mergeCell ref="P10:P11"/>
    <mergeCell ref="Q10:Q11"/>
    <mergeCell ref="L7:L12"/>
    <mergeCell ref="M7:M12"/>
    <mergeCell ref="N7:N12"/>
    <mergeCell ref="O7:O9"/>
    <mergeCell ref="Q7:Q9"/>
    <mergeCell ref="P7:P9"/>
    <mergeCell ref="D10:D11"/>
    <mergeCell ref="E10:E11"/>
    <mergeCell ref="F10:F11"/>
    <mergeCell ref="G10:G11"/>
    <mergeCell ref="H10:H11"/>
    <mergeCell ref="AB5:AE5"/>
    <mergeCell ref="AF5:AI5"/>
    <mergeCell ref="A7:A9"/>
    <mergeCell ref="B7:B9"/>
    <mergeCell ref="C7:C9"/>
    <mergeCell ref="D7:D9"/>
    <mergeCell ref="E7:E9"/>
    <mergeCell ref="F7:F9"/>
    <mergeCell ref="J7:J12"/>
    <mergeCell ref="K7:K12"/>
    <mergeCell ref="AC7:AC9"/>
    <mergeCell ref="AD7:AD9"/>
    <mergeCell ref="AE7:AE9"/>
    <mergeCell ref="A10:A11"/>
    <mergeCell ref="B10:B11"/>
    <mergeCell ref="C10:C11"/>
    <mergeCell ref="C2:O2"/>
    <mergeCell ref="M4:M5"/>
    <mergeCell ref="Y4:AA4"/>
    <mergeCell ref="A5:C5"/>
    <mergeCell ref="D5:F5"/>
    <mergeCell ref="G5:I5"/>
    <mergeCell ref="J5:L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J73"/>
  <sheetViews>
    <sheetView showGridLines="0" view="pageBreakPreview" zoomScaleNormal="120" zoomScaleSheetLayoutView="100" workbookViewId="0">
      <selection sqref="A1:XFD1048576"/>
    </sheetView>
  </sheetViews>
  <sheetFormatPr baseColWidth="10" defaultRowHeight="22.5" customHeight="1" x14ac:dyDescent="0.25"/>
  <cols>
    <col min="1" max="1" width="22.42578125" style="6" customWidth="1"/>
    <col min="2" max="2" width="31.85546875" style="6" customWidth="1"/>
    <col min="3" max="3" width="53.85546875" style="6" customWidth="1"/>
    <col min="4" max="4" width="21.28515625" style="6" customWidth="1"/>
    <col min="5" max="5" width="16" style="6" customWidth="1"/>
    <col min="6" max="6" width="53" style="6" customWidth="1"/>
    <col min="7" max="7" width="43.42578125" style="6" customWidth="1"/>
    <col min="8" max="8" width="21.140625" style="6" customWidth="1"/>
    <col min="9" max="9" width="16.140625" style="6" customWidth="1"/>
    <col min="10" max="10" width="29.140625" style="1" customWidth="1"/>
    <col min="11" max="11" width="11" style="6" customWidth="1"/>
    <col min="12" max="12" width="17.28515625" style="1" customWidth="1"/>
    <col min="13" max="13" width="16.85546875" style="6" customWidth="1"/>
    <col min="14" max="14" width="18.85546875" style="1" customWidth="1"/>
    <col min="15" max="15" width="25.140625" style="6" customWidth="1"/>
    <col min="16" max="16" width="30.85546875" style="6" customWidth="1"/>
    <col min="17" max="17" width="10.28515625" style="6" customWidth="1"/>
    <col min="18" max="18" width="9.7109375" style="1" customWidth="1"/>
    <col min="19" max="19" width="10.7109375" style="49" customWidth="1"/>
    <col min="20" max="20" width="29" style="6" customWidth="1"/>
    <col min="21" max="21" width="30.42578125" style="6" customWidth="1"/>
    <col min="22" max="22" width="14.140625" style="1" customWidth="1"/>
    <col min="23" max="23" width="10.28515625" style="1" customWidth="1"/>
    <col min="24" max="24" width="14.5703125" style="1" customWidth="1"/>
    <col min="25" max="25" width="16.42578125" style="6" customWidth="1"/>
    <col min="26" max="26" width="18.85546875" style="6" customWidth="1"/>
    <col min="27" max="27" width="15.42578125" style="6" customWidth="1"/>
    <col min="28" max="28" width="11.5703125" style="6" customWidth="1"/>
    <col min="29" max="29" width="10" style="49" customWidth="1"/>
    <col min="30" max="30" width="11.42578125" style="49" customWidth="1"/>
    <col min="31" max="31" width="59.42578125" style="6" customWidth="1"/>
    <col min="32" max="32" width="21.28515625" style="6" customWidth="1"/>
    <col min="33" max="33" width="12.5703125" style="49" customWidth="1"/>
    <col min="34" max="34" width="11.140625" style="49" customWidth="1"/>
    <col min="35" max="35" width="72.85546875" style="6" customWidth="1"/>
    <col min="36" max="36" width="67.140625" style="6" hidden="1" customWidth="1"/>
    <col min="37" max="16384" width="11.42578125" style="6"/>
  </cols>
  <sheetData>
    <row r="1" spans="1:36" s="1" customFormat="1" ht="22.5" customHeight="1" x14ac:dyDescent="0.25">
      <c r="A1" s="2"/>
      <c r="B1" s="2"/>
      <c r="C1" s="2"/>
      <c r="D1" s="2"/>
      <c r="E1" s="2"/>
      <c r="F1" s="2"/>
      <c r="G1" s="2"/>
      <c r="H1" s="2"/>
      <c r="I1" s="2"/>
      <c r="J1" s="2"/>
      <c r="K1" s="2"/>
      <c r="L1" s="2"/>
      <c r="M1" s="2"/>
      <c r="N1" s="2"/>
      <c r="O1" s="2"/>
      <c r="P1" s="2"/>
      <c r="Q1" s="2"/>
      <c r="R1" s="2"/>
      <c r="S1" s="45"/>
      <c r="T1" s="2"/>
      <c r="U1" s="2"/>
      <c r="V1" s="2"/>
      <c r="W1" s="2"/>
      <c r="X1" s="2"/>
      <c r="Y1" s="2"/>
      <c r="Z1" s="2"/>
      <c r="AA1" s="2"/>
      <c r="AB1" s="2"/>
      <c r="AC1" s="45"/>
      <c r="AD1" s="45"/>
      <c r="AE1" s="2"/>
      <c r="AF1" s="2"/>
      <c r="AG1" s="60" t="s">
        <v>0</v>
      </c>
      <c r="AH1" s="60"/>
      <c r="AI1" s="106">
        <v>43458</v>
      </c>
    </row>
    <row r="2" spans="1:36" s="1" customFormat="1" ht="33.75" customHeight="1" x14ac:dyDescent="0.25">
      <c r="A2" s="2"/>
      <c r="B2" s="2"/>
      <c r="C2" s="587" t="s">
        <v>1</v>
      </c>
      <c r="D2" s="587"/>
      <c r="E2" s="587"/>
      <c r="F2" s="587"/>
      <c r="G2" s="587"/>
      <c r="H2" s="587"/>
      <c r="I2" s="587"/>
      <c r="J2" s="587"/>
      <c r="K2" s="587"/>
      <c r="L2" s="587"/>
      <c r="M2" s="587"/>
      <c r="N2" s="587"/>
      <c r="O2" s="587"/>
      <c r="P2" s="2"/>
      <c r="Q2" s="2"/>
      <c r="R2" s="2"/>
      <c r="S2" s="45"/>
      <c r="T2" s="2"/>
      <c r="U2" s="2"/>
      <c r="V2" s="2"/>
      <c r="W2" s="2"/>
      <c r="X2" s="2"/>
      <c r="Y2" s="2"/>
      <c r="Z2" s="2"/>
      <c r="AA2" s="2"/>
      <c r="AB2" s="2"/>
      <c r="AC2" s="45"/>
      <c r="AD2" s="45"/>
      <c r="AE2" s="2"/>
      <c r="AF2" s="2"/>
      <c r="AG2" s="60" t="s">
        <v>2</v>
      </c>
      <c r="AH2" s="60"/>
      <c r="AI2" s="3">
        <v>5</v>
      </c>
    </row>
    <row r="3" spans="1:36" s="1" customFormat="1" ht="35.25" customHeight="1" thickBot="1" x14ac:dyDescent="0.3">
      <c r="A3" s="2"/>
      <c r="B3" s="2"/>
      <c r="C3" s="2"/>
      <c r="D3" s="2"/>
      <c r="E3" s="2"/>
      <c r="F3" s="2"/>
      <c r="G3" s="2"/>
      <c r="H3" s="2"/>
      <c r="I3" s="2"/>
      <c r="J3" s="2"/>
      <c r="K3" s="2"/>
      <c r="L3" s="2"/>
      <c r="M3" s="2"/>
      <c r="N3" s="2"/>
      <c r="O3" s="2"/>
      <c r="P3" s="2"/>
      <c r="Q3" s="2"/>
      <c r="R3" s="2"/>
      <c r="S3" s="45"/>
      <c r="T3" s="2"/>
      <c r="U3" s="2"/>
      <c r="V3" s="2"/>
      <c r="W3" s="2"/>
      <c r="X3" s="2"/>
      <c r="Y3" s="2"/>
      <c r="Z3" s="2"/>
      <c r="AA3" s="2"/>
      <c r="AB3" s="2"/>
      <c r="AC3" s="45"/>
      <c r="AD3" s="45"/>
      <c r="AE3" s="2"/>
      <c r="AF3" s="2"/>
      <c r="AG3" s="66" t="s">
        <v>3</v>
      </c>
      <c r="AH3" s="66"/>
      <c r="AI3" s="67" t="s">
        <v>4</v>
      </c>
    </row>
    <row r="4" spans="1:36" s="13" customFormat="1" ht="22.5" customHeight="1" x14ac:dyDescent="0.25">
      <c r="A4" s="16"/>
      <c r="B4" s="16"/>
      <c r="C4" s="16"/>
      <c r="D4" s="16"/>
      <c r="E4" s="16"/>
      <c r="F4" s="16"/>
      <c r="G4" s="16"/>
      <c r="H4" s="16"/>
      <c r="I4" s="16"/>
      <c r="J4" s="16"/>
      <c r="K4" s="16"/>
      <c r="L4" s="16"/>
      <c r="M4" s="553" t="s">
        <v>5</v>
      </c>
      <c r="N4" s="16"/>
      <c r="O4" s="16"/>
      <c r="P4" s="16"/>
      <c r="Q4" s="16"/>
      <c r="R4" s="16"/>
      <c r="S4" s="46"/>
      <c r="T4" s="16"/>
      <c r="U4" s="16"/>
      <c r="V4" s="16"/>
      <c r="W4" s="16"/>
      <c r="X4" s="16"/>
      <c r="Y4" s="16" t="s">
        <v>6</v>
      </c>
      <c r="Z4" s="16"/>
      <c r="AA4" s="31"/>
      <c r="AB4" s="653" t="s">
        <v>272</v>
      </c>
      <c r="AC4" s="654"/>
      <c r="AD4" s="654"/>
      <c r="AE4" s="654"/>
      <c r="AF4" s="654"/>
      <c r="AG4" s="654"/>
      <c r="AH4" s="654"/>
      <c r="AI4" s="655"/>
    </row>
    <row r="5" spans="1:36" s="15" customFormat="1" ht="25.5" customHeight="1" x14ac:dyDescent="0.25">
      <c r="A5" s="534" t="s">
        <v>7</v>
      </c>
      <c r="B5" s="534"/>
      <c r="C5" s="534"/>
      <c r="D5" s="535" t="s">
        <v>8</v>
      </c>
      <c r="E5" s="536"/>
      <c r="F5" s="537"/>
      <c r="G5" s="535" t="s">
        <v>9</v>
      </c>
      <c r="H5" s="536"/>
      <c r="I5" s="537"/>
      <c r="J5" s="535" t="s">
        <v>10</v>
      </c>
      <c r="K5" s="537"/>
      <c r="L5" s="14"/>
      <c r="M5" s="554"/>
      <c r="N5" s="14"/>
      <c r="O5" s="656" t="s">
        <v>28</v>
      </c>
      <c r="P5" s="657"/>
      <c r="Q5" s="657"/>
      <c r="R5" s="657"/>
      <c r="S5" s="658"/>
      <c r="T5" s="656" t="s">
        <v>11</v>
      </c>
      <c r="U5" s="657"/>
      <c r="V5" s="657"/>
      <c r="W5" s="657"/>
      <c r="X5" s="658"/>
      <c r="Y5" s="14"/>
      <c r="Z5" s="14"/>
      <c r="AA5" s="32" t="s">
        <v>12</v>
      </c>
      <c r="AB5" s="648" t="s">
        <v>13</v>
      </c>
      <c r="AC5" s="649"/>
      <c r="AD5" s="649"/>
      <c r="AE5" s="650"/>
      <c r="AF5" s="651" t="s">
        <v>14</v>
      </c>
      <c r="AG5" s="649"/>
      <c r="AH5" s="649"/>
      <c r="AI5" s="652"/>
    </row>
    <row r="6" spans="1:36" s="13" customFormat="1" ht="32.25" customHeight="1" x14ac:dyDescent="0.25">
      <c r="A6" s="12" t="s">
        <v>15</v>
      </c>
      <c r="B6" s="12" t="s">
        <v>16</v>
      </c>
      <c r="C6" s="12" t="s">
        <v>17</v>
      </c>
      <c r="D6" s="12" t="s">
        <v>18</v>
      </c>
      <c r="E6" s="12" t="s">
        <v>19</v>
      </c>
      <c r="F6" s="12" t="s">
        <v>20</v>
      </c>
      <c r="G6" s="12" t="s">
        <v>21</v>
      </c>
      <c r="H6" s="12" t="s">
        <v>22</v>
      </c>
      <c r="I6" s="12" t="s">
        <v>23</v>
      </c>
      <c r="J6" s="12" t="s">
        <v>24</v>
      </c>
      <c r="K6" s="12" t="s">
        <v>25</v>
      </c>
      <c r="L6" s="17" t="s">
        <v>26</v>
      </c>
      <c r="M6" s="17" t="s">
        <v>5</v>
      </c>
      <c r="N6" s="17" t="s">
        <v>27</v>
      </c>
      <c r="O6" s="17" t="s">
        <v>28</v>
      </c>
      <c r="P6" s="17" t="s">
        <v>29</v>
      </c>
      <c r="Q6" s="17" t="s">
        <v>30</v>
      </c>
      <c r="R6" s="17" t="s">
        <v>31</v>
      </c>
      <c r="S6" s="17" t="s">
        <v>32</v>
      </c>
      <c r="T6" s="17" t="s">
        <v>11</v>
      </c>
      <c r="U6" s="17" t="s">
        <v>33</v>
      </c>
      <c r="V6" s="17" t="s">
        <v>34</v>
      </c>
      <c r="W6" s="17" t="s">
        <v>31</v>
      </c>
      <c r="X6" s="17" t="s">
        <v>36</v>
      </c>
      <c r="Y6" s="17" t="s">
        <v>37</v>
      </c>
      <c r="Z6" s="17" t="s">
        <v>38</v>
      </c>
      <c r="AA6" s="65" t="s">
        <v>39</v>
      </c>
      <c r="AB6" s="68" t="s">
        <v>40</v>
      </c>
      <c r="AC6" s="53" t="s">
        <v>41</v>
      </c>
      <c r="AD6" s="75" t="s">
        <v>42</v>
      </c>
      <c r="AE6" s="41" t="s">
        <v>43</v>
      </c>
      <c r="AF6" s="53" t="s">
        <v>40</v>
      </c>
      <c r="AG6" s="53" t="s">
        <v>41</v>
      </c>
      <c r="AH6" s="75" t="s">
        <v>42</v>
      </c>
      <c r="AI6" s="94" t="s">
        <v>43</v>
      </c>
      <c r="AJ6" s="99"/>
    </row>
    <row r="7" spans="1:36" s="4" customFormat="1" ht="96.75" customHeight="1" x14ac:dyDescent="0.25">
      <c r="A7" s="10" t="s">
        <v>100</v>
      </c>
      <c r="B7" s="10" t="s">
        <v>102</v>
      </c>
      <c r="C7" s="10" t="s">
        <v>101</v>
      </c>
      <c r="D7" s="11" t="s">
        <v>104</v>
      </c>
      <c r="E7" s="11" t="s">
        <v>45</v>
      </c>
      <c r="F7" s="11" t="s">
        <v>112</v>
      </c>
      <c r="G7" s="10" t="s">
        <v>117</v>
      </c>
      <c r="H7" s="11" t="s">
        <v>116</v>
      </c>
      <c r="I7" s="11" t="s">
        <v>118</v>
      </c>
      <c r="J7" s="597" t="s">
        <v>113</v>
      </c>
      <c r="K7" s="600" t="s">
        <v>44</v>
      </c>
      <c r="L7" s="108" t="s">
        <v>45</v>
      </c>
      <c r="M7" s="110" t="s">
        <v>46</v>
      </c>
      <c r="N7" s="35" t="s">
        <v>115</v>
      </c>
      <c r="O7" s="22" t="s">
        <v>206</v>
      </c>
      <c r="P7" s="22" t="s">
        <v>207</v>
      </c>
      <c r="Q7" s="36" t="s">
        <v>52</v>
      </c>
      <c r="R7" s="36">
        <v>0</v>
      </c>
      <c r="S7" s="51">
        <v>1</v>
      </c>
      <c r="T7" s="573"/>
      <c r="U7" s="574"/>
      <c r="V7" s="574"/>
      <c r="W7" s="574"/>
      <c r="X7" s="575"/>
      <c r="Y7" s="33">
        <v>687811277.91666698</v>
      </c>
      <c r="Z7" s="590">
        <v>50526291160</v>
      </c>
      <c r="AA7" s="595" t="s">
        <v>78</v>
      </c>
      <c r="AB7" s="155">
        <f>(90/117)</f>
        <v>0.76923076923076927</v>
      </c>
      <c r="AC7" s="54">
        <f>+S7</f>
        <v>1</v>
      </c>
      <c r="AD7" s="55">
        <f>+AB7/AC7</f>
        <v>0.76923076923076927</v>
      </c>
      <c r="AE7" s="129" t="s">
        <v>273</v>
      </c>
      <c r="AF7" s="576"/>
      <c r="AG7" s="577"/>
      <c r="AH7" s="577"/>
      <c r="AI7" s="577"/>
      <c r="AJ7" s="43"/>
    </row>
    <row r="8" spans="1:36" s="18" customFormat="1" ht="35.25" customHeight="1" x14ac:dyDescent="0.25">
      <c r="A8" s="38"/>
      <c r="B8" s="38"/>
      <c r="C8" s="38"/>
      <c r="D8" s="39"/>
      <c r="E8" s="39"/>
      <c r="F8" s="39"/>
      <c r="G8" s="38"/>
      <c r="H8" s="39"/>
      <c r="I8" s="39"/>
      <c r="J8" s="598"/>
      <c r="K8" s="601"/>
      <c r="L8" s="19"/>
      <c r="M8" s="40"/>
      <c r="N8" s="40"/>
      <c r="O8" s="42"/>
      <c r="P8" s="42"/>
      <c r="Q8" s="19"/>
      <c r="R8" s="19"/>
      <c r="S8" s="48"/>
      <c r="T8" s="43"/>
      <c r="U8" s="43"/>
      <c r="V8" s="19"/>
      <c r="W8" s="19"/>
      <c r="X8" s="19"/>
      <c r="Y8" s="44"/>
      <c r="Z8" s="596"/>
      <c r="AA8" s="595"/>
      <c r="AB8" s="659" t="s">
        <v>120</v>
      </c>
      <c r="AC8" s="660"/>
      <c r="AD8" s="118">
        <f>AVERAGE(AD7)</f>
        <v>0.76923076923076927</v>
      </c>
      <c r="AE8" s="42"/>
      <c r="AF8" s="43"/>
      <c r="AG8" s="61"/>
      <c r="AH8" s="61"/>
      <c r="AI8" s="43"/>
      <c r="AJ8" s="43"/>
    </row>
    <row r="9" spans="1:36" s="5" customFormat="1" ht="45.75" customHeight="1" x14ac:dyDescent="0.25">
      <c r="A9" s="513" t="s">
        <v>100</v>
      </c>
      <c r="B9" s="513" t="s">
        <v>102</v>
      </c>
      <c r="C9" s="513" t="s">
        <v>101</v>
      </c>
      <c r="D9" s="513" t="s">
        <v>104</v>
      </c>
      <c r="E9" s="541" t="s">
        <v>45</v>
      </c>
      <c r="F9" s="513" t="s">
        <v>112</v>
      </c>
      <c r="G9" s="519" t="s">
        <v>117</v>
      </c>
      <c r="H9" s="521" t="s">
        <v>116</v>
      </c>
      <c r="I9" s="521" t="s">
        <v>118</v>
      </c>
      <c r="J9" s="598"/>
      <c r="K9" s="601"/>
      <c r="L9" s="580" t="s">
        <v>45</v>
      </c>
      <c r="M9" s="584" t="s">
        <v>46</v>
      </c>
      <c r="N9" s="584" t="s">
        <v>46</v>
      </c>
      <c r="O9" s="584" t="s">
        <v>47</v>
      </c>
      <c r="P9" s="584" t="s">
        <v>57</v>
      </c>
      <c r="Q9" s="580" t="s">
        <v>51</v>
      </c>
      <c r="R9" s="580">
        <v>0</v>
      </c>
      <c r="S9" s="581">
        <f>76+67+90+8+285</f>
        <v>526</v>
      </c>
      <c r="T9" s="37" t="s">
        <v>65</v>
      </c>
      <c r="U9" s="37" t="s">
        <v>60</v>
      </c>
      <c r="V9" s="34" t="s">
        <v>51</v>
      </c>
      <c r="W9" s="34">
        <v>0</v>
      </c>
      <c r="X9" s="34">
        <v>141</v>
      </c>
      <c r="Y9" s="589">
        <v>3880357091.3365402</v>
      </c>
      <c r="Z9" s="590"/>
      <c r="AA9" s="595"/>
      <c r="AB9" s="643">
        <v>169</v>
      </c>
      <c r="AC9" s="609">
        <f>+S9</f>
        <v>526</v>
      </c>
      <c r="AD9" s="612">
        <f>+AB9/AC9</f>
        <v>0.32129277566539927</v>
      </c>
      <c r="AE9" s="668" t="s">
        <v>265</v>
      </c>
      <c r="AF9" s="34">
        <v>52</v>
      </c>
      <c r="AG9" s="58">
        <f>+X9</f>
        <v>141</v>
      </c>
      <c r="AH9" s="62">
        <f>+AF9/X9</f>
        <v>0.36879432624113473</v>
      </c>
      <c r="AI9" s="119" t="s">
        <v>266</v>
      </c>
      <c r="AJ9" s="43"/>
    </row>
    <row r="10" spans="1:36" s="4" customFormat="1" ht="50.25" customHeight="1" x14ac:dyDescent="0.25">
      <c r="A10" s="514"/>
      <c r="B10" s="514"/>
      <c r="C10" s="514"/>
      <c r="D10" s="514"/>
      <c r="E10" s="518"/>
      <c r="F10" s="514"/>
      <c r="G10" s="520"/>
      <c r="H10" s="522"/>
      <c r="I10" s="522"/>
      <c r="J10" s="598"/>
      <c r="K10" s="601"/>
      <c r="L10" s="580"/>
      <c r="M10" s="584"/>
      <c r="N10" s="584"/>
      <c r="O10" s="584"/>
      <c r="P10" s="584"/>
      <c r="Q10" s="580"/>
      <c r="R10" s="580"/>
      <c r="S10" s="581"/>
      <c r="T10" s="37" t="s">
        <v>64</v>
      </c>
      <c r="U10" s="37" t="s">
        <v>59</v>
      </c>
      <c r="V10" s="34" t="s">
        <v>51</v>
      </c>
      <c r="W10" s="34">
        <v>0</v>
      </c>
      <c r="X10" s="34">
        <v>553</v>
      </c>
      <c r="Y10" s="590"/>
      <c r="Z10" s="590"/>
      <c r="AA10" s="595"/>
      <c r="AB10" s="645"/>
      <c r="AC10" s="611"/>
      <c r="AD10" s="614"/>
      <c r="AE10" s="668"/>
      <c r="AF10" s="116">
        <v>150</v>
      </c>
      <c r="AG10" s="58">
        <f>+X10</f>
        <v>553</v>
      </c>
      <c r="AH10" s="62">
        <f>+AF10/X10</f>
        <v>0.27124773960216997</v>
      </c>
      <c r="AI10" s="119" t="s">
        <v>267</v>
      </c>
      <c r="AJ10" s="43"/>
    </row>
    <row r="11" spans="1:36" s="5" customFormat="1" ht="42" customHeight="1" x14ac:dyDescent="0.25">
      <c r="A11" s="525" t="s">
        <v>100</v>
      </c>
      <c r="B11" s="525" t="s">
        <v>102</v>
      </c>
      <c r="C11" s="525" t="s">
        <v>101</v>
      </c>
      <c r="D11" s="525" t="s">
        <v>108</v>
      </c>
      <c r="E11" s="507" t="s">
        <v>56</v>
      </c>
      <c r="F11" s="525" t="s">
        <v>109</v>
      </c>
      <c r="G11" s="591" t="s">
        <v>117</v>
      </c>
      <c r="H11" s="593" t="s">
        <v>116</v>
      </c>
      <c r="I11" s="593" t="s">
        <v>118</v>
      </c>
      <c r="J11" s="598"/>
      <c r="K11" s="601"/>
      <c r="L11" s="579" t="s">
        <v>56</v>
      </c>
      <c r="M11" s="585" t="s">
        <v>46</v>
      </c>
      <c r="N11" s="585" t="s">
        <v>46</v>
      </c>
      <c r="O11" s="585" t="s">
        <v>48</v>
      </c>
      <c r="P11" s="585" t="s">
        <v>61</v>
      </c>
      <c r="Q11" s="579" t="s">
        <v>51</v>
      </c>
      <c r="R11" s="579">
        <v>0</v>
      </c>
      <c r="S11" s="582">
        <v>2636</v>
      </c>
      <c r="T11" s="22" t="s">
        <v>66</v>
      </c>
      <c r="U11" s="22" t="s">
        <v>62</v>
      </c>
      <c r="V11" s="36" t="s">
        <v>51</v>
      </c>
      <c r="W11" s="36">
        <v>0</v>
      </c>
      <c r="X11" s="78">
        <v>890</v>
      </c>
      <c r="Y11" s="590"/>
      <c r="Z11" s="590"/>
      <c r="AA11" s="595"/>
      <c r="AB11" s="618">
        <v>1225</v>
      </c>
      <c r="AC11" s="609">
        <f>+S11</f>
        <v>2636</v>
      </c>
      <c r="AD11" s="612">
        <f>+AB11/AC11</f>
        <v>0.46471927162367221</v>
      </c>
      <c r="AE11" s="629" t="s">
        <v>274</v>
      </c>
      <c r="AF11" s="78">
        <v>422</v>
      </c>
      <c r="AG11" s="131">
        <f>+X11</f>
        <v>890</v>
      </c>
      <c r="AH11" s="63">
        <f>+AF11/X11</f>
        <v>0.47415730337078654</v>
      </c>
      <c r="AI11" s="96" t="s">
        <v>271</v>
      </c>
      <c r="AJ11" s="43"/>
    </row>
    <row r="12" spans="1:36" s="4" customFormat="1" ht="51" customHeight="1" x14ac:dyDescent="0.25">
      <c r="A12" s="527"/>
      <c r="B12" s="527"/>
      <c r="C12" s="527"/>
      <c r="D12" s="527"/>
      <c r="E12" s="509"/>
      <c r="F12" s="527"/>
      <c r="G12" s="592"/>
      <c r="H12" s="594"/>
      <c r="I12" s="594"/>
      <c r="J12" s="598"/>
      <c r="K12" s="601"/>
      <c r="L12" s="579"/>
      <c r="M12" s="585"/>
      <c r="N12" s="585"/>
      <c r="O12" s="585"/>
      <c r="P12" s="585"/>
      <c r="Q12" s="579"/>
      <c r="R12" s="579"/>
      <c r="S12" s="582"/>
      <c r="T12" s="22" t="s">
        <v>67</v>
      </c>
      <c r="U12" s="22" t="s">
        <v>63</v>
      </c>
      <c r="V12" s="23" t="s">
        <v>51</v>
      </c>
      <c r="W12" s="23">
        <v>0</v>
      </c>
      <c r="X12" s="78">
        <v>2248</v>
      </c>
      <c r="Y12" s="590"/>
      <c r="Z12" s="590"/>
      <c r="AA12" s="595"/>
      <c r="AB12" s="619"/>
      <c r="AC12" s="611"/>
      <c r="AD12" s="614"/>
      <c r="AE12" s="630"/>
      <c r="AF12" s="78">
        <v>970</v>
      </c>
      <c r="AG12" s="131">
        <f>+X12</f>
        <v>2248</v>
      </c>
      <c r="AH12" s="63">
        <f>+AF12/X12</f>
        <v>0.43149466192170821</v>
      </c>
      <c r="AI12" s="96" t="s">
        <v>275</v>
      </c>
      <c r="AJ12" s="43"/>
    </row>
    <row r="13" spans="1:36" s="5" customFormat="1" ht="57.75" customHeight="1" x14ac:dyDescent="0.25">
      <c r="A13" s="9" t="s">
        <v>100</v>
      </c>
      <c r="B13" s="9" t="s">
        <v>102</v>
      </c>
      <c r="C13" s="9" t="s">
        <v>101</v>
      </c>
      <c r="D13" s="9" t="s">
        <v>104</v>
      </c>
      <c r="E13" s="7" t="s">
        <v>45</v>
      </c>
      <c r="F13" s="9" t="s">
        <v>112</v>
      </c>
      <c r="G13" s="9" t="s">
        <v>117</v>
      </c>
      <c r="H13" s="21" t="s">
        <v>116</v>
      </c>
      <c r="I13" s="21" t="s">
        <v>118</v>
      </c>
      <c r="J13" s="598"/>
      <c r="K13" s="601"/>
      <c r="L13" s="107" t="s">
        <v>45</v>
      </c>
      <c r="M13" s="109" t="s">
        <v>46</v>
      </c>
      <c r="N13" s="27" t="s">
        <v>46</v>
      </c>
      <c r="O13" s="25" t="s">
        <v>49</v>
      </c>
      <c r="P13" s="25" t="s">
        <v>68</v>
      </c>
      <c r="Q13" s="26" t="s">
        <v>52</v>
      </c>
      <c r="R13" s="26">
        <v>75</v>
      </c>
      <c r="S13" s="52">
        <v>0.95</v>
      </c>
      <c r="T13" s="678"/>
      <c r="U13" s="679"/>
      <c r="V13" s="679"/>
      <c r="W13" s="679"/>
      <c r="X13" s="680"/>
      <c r="Y13" s="590"/>
      <c r="Z13" s="590"/>
      <c r="AA13" s="595"/>
      <c r="AB13" s="74">
        <f>(54/67)</f>
        <v>0.80597014925373134</v>
      </c>
      <c r="AC13" s="56">
        <f>+S13</f>
        <v>0.95</v>
      </c>
      <c r="AD13" s="56">
        <f>+AB13/AC13</f>
        <v>0.84838963079340146</v>
      </c>
      <c r="AE13" s="128" t="s">
        <v>268</v>
      </c>
      <c r="AF13" s="678"/>
      <c r="AG13" s="679"/>
      <c r="AH13" s="679"/>
      <c r="AI13" s="679"/>
      <c r="AJ13" s="43"/>
    </row>
    <row r="14" spans="1:36" s="4" customFormat="1" ht="51" hidden="1" customHeight="1" x14ac:dyDescent="0.25">
      <c r="A14" s="10" t="s">
        <v>100</v>
      </c>
      <c r="B14" s="10" t="s">
        <v>102</v>
      </c>
      <c r="C14" s="10" t="s">
        <v>101</v>
      </c>
      <c r="D14" s="11" t="s">
        <v>108</v>
      </c>
      <c r="E14" s="8" t="s">
        <v>56</v>
      </c>
      <c r="F14" s="11" t="s">
        <v>109</v>
      </c>
      <c r="G14" s="10" t="s">
        <v>117</v>
      </c>
      <c r="H14" s="20" t="s">
        <v>116</v>
      </c>
      <c r="I14" s="20" t="s">
        <v>118</v>
      </c>
      <c r="J14" s="598"/>
      <c r="K14" s="601"/>
      <c r="L14" s="108" t="s">
        <v>56</v>
      </c>
      <c r="M14" s="110" t="s">
        <v>46</v>
      </c>
      <c r="N14" s="103" t="s">
        <v>46</v>
      </c>
      <c r="O14" s="86" t="s">
        <v>50</v>
      </c>
      <c r="P14" s="78" t="s">
        <v>53</v>
      </c>
      <c r="Q14" s="78" t="s">
        <v>51</v>
      </c>
      <c r="R14" s="78">
        <v>0</v>
      </c>
      <c r="S14" s="104" t="s">
        <v>53</v>
      </c>
      <c r="T14" s="681"/>
      <c r="U14" s="682"/>
      <c r="V14" s="682"/>
      <c r="W14" s="682"/>
      <c r="X14" s="683"/>
      <c r="Y14" s="590"/>
      <c r="Z14" s="590"/>
      <c r="AA14" s="595"/>
      <c r="AB14" s="71"/>
      <c r="AC14" s="57"/>
      <c r="AD14" s="58" t="e">
        <f>+AB14/AC14</f>
        <v>#DIV/0!</v>
      </c>
      <c r="AE14" s="24"/>
      <c r="AF14" s="573"/>
      <c r="AG14" s="574"/>
      <c r="AH14" s="574"/>
      <c r="AI14" s="574"/>
      <c r="AJ14" s="43"/>
    </row>
    <row r="15" spans="1:36" s="18" customFormat="1" ht="60" customHeight="1" x14ac:dyDescent="0.25">
      <c r="A15" s="38"/>
      <c r="B15" s="38"/>
      <c r="C15" s="38"/>
      <c r="D15" s="39"/>
      <c r="E15" s="39"/>
      <c r="F15" s="39"/>
      <c r="G15" s="38"/>
      <c r="H15" s="39"/>
      <c r="I15" s="39"/>
      <c r="J15" s="598"/>
      <c r="K15" s="601"/>
      <c r="L15" s="19"/>
      <c r="M15" s="40"/>
      <c r="N15" s="40"/>
      <c r="O15" s="42"/>
      <c r="P15" s="42"/>
      <c r="Q15" s="19"/>
      <c r="R15" s="19"/>
      <c r="S15" s="48"/>
      <c r="T15" s="43"/>
      <c r="U15" s="43"/>
      <c r="V15" s="19"/>
      <c r="W15" s="19"/>
      <c r="X15" s="19"/>
      <c r="Y15" s="44"/>
      <c r="Z15" s="590"/>
      <c r="AA15" s="595"/>
      <c r="AB15" s="659" t="s">
        <v>120</v>
      </c>
      <c r="AC15" s="660"/>
      <c r="AD15" s="73">
        <f>AVERAGE(AD9:AD13)</f>
        <v>0.54480055936082428</v>
      </c>
      <c r="AE15" s="42"/>
      <c r="AF15" s="661" t="s">
        <v>119</v>
      </c>
      <c r="AG15" s="660"/>
      <c r="AH15" s="127">
        <f>AVERAGE(AH9:AH12)</f>
        <v>0.38642350778394985</v>
      </c>
      <c r="AI15" s="43"/>
      <c r="AJ15" s="43"/>
    </row>
    <row r="16" spans="1:36" s="5" customFormat="1" ht="48" customHeight="1" x14ac:dyDescent="0.25">
      <c r="A16" s="513" t="s">
        <v>100</v>
      </c>
      <c r="B16" s="513" t="s">
        <v>102</v>
      </c>
      <c r="C16" s="513" t="s">
        <v>101</v>
      </c>
      <c r="D16" s="513" t="s">
        <v>104</v>
      </c>
      <c r="E16" s="541" t="s">
        <v>45</v>
      </c>
      <c r="F16" s="513" t="s">
        <v>112</v>
      </c>
      <c r="G16" s="519" t="s">
        <v>117</v>
      </c>
      <c r="H16" s="521" t="s">
        <v>116</v>
      </c>
      <c r="I16" s="521"/>
      <c r="J16" s="598"/>
      <c r="K16" s="601"/>
      <c r="L16" s="580" t="s">
        <v>45</v>
      </c>
      <c r="M16" s="584" t="s">
        <v>46</v>
      </c>
      <c r="N16" s="580" t="s">
        <v>69</v>
      </c>
      <c r="O16" s="584" t="s">
        <v>47</v>
      </c>
      <c r="P16" s="584" t="s">
        <v>57</v>
      </c>
      <c r="Q16" s="580" t="s">
        <v>51</v>
      </c>
      <c r="R16" s="580">
        <v>0</v>
      </c>
      <c r="S16" s="581">
        <v>76</v>
      </c>
      <c r="T16" s="37" t="s">
        <v>58</v>
      </c>
      <c r="U16" s="37" t="s">
        <v>60</v>
      </c>
      <c r="V16" s="34" t="s">
        <v>51</v>
      </c>
      <c r="W16" s="34">
        <v>0</v>
      </c>
      <c r="X16" s="34">
        <v>40</v>
      </c>
      <c r="Y16" s="590">
        <v>14600231388.478001</v>
      </c>
      <c r="Z16" s="590"/>
      <c r="AA16" s="595"/>
      <c r="AB16" s="639">
        <v>21</v>
      </c>
      <c r="AC16" s="646">
        <f>+S16</f>
        <v>76</v>
      </c>
      <c r="AD16" s="623">
        <f>+AB16/AC16</f>
        <v>0.27631578947368424</v>
      </c>
      <c r="AE16" s="664" t="s">
        <v>223</v>
      </c>
      <c r="AF16" s="83">
        <v>15</v>
      </c>
      <c r="AG16" s="84">
        <f t="shared" ref="AG16:AG22" si="0">+X16</f>
        <v>40</v>
      </c>
      <c r="AH16" s="85">
        <f>+AF16/X16</f>
        <v>0.375</v>
      </c>
      <c r="AI16" s="97" t="s">
        <v>224</v>
      </c>
      <c r="AJ16" s="43"/>
    </row>
    <row r="17" spans="1:36" s="4" customFormat="1" ht="51" customHeight="1" x14ac:dyDescent="0.25">
      <c r="A17" s="514"/>
      <c r="B17" s="514"/>
      <c r="C17" s="514"/>
      <c r="D17" s="514"/>
      <c r="E17" s="518"/>
      <c r="F17" s="514"/>
      <c r="G17" s="520"/>
      <c r="H17" s="522"/>
      <c r="I17" s="522"/>
      <c r="J17" s="598"/>
      <c r="K17" s="601"/>
      <c r="L17" s="580"/>
      <c r="M17" s="584"/>
      <c r="N17" s="580"/>
      <c r="O17" s="584"/>
      <c r="P17" s="584"/>
      <c r="Q17" s="580"/>
      <c r="R17" s="580"/>
      <c r="S17" s="581"/>
      <c r="T17" s="37" t="s">
        <v>54</v>
      </c>
      <c r="U17" s="37" t="s">
        <v>59</v>
      </c>
      <c r="V17" s="34" t="s">
        <v>51</v>
      </c>
      <c r="W17" s="34">
        <v>0</v>
      </c>
      <c r="X17" s="34">
        <v>80</v>
      </c>
      <c r="Y17" s="590"/>
      <c r="Z17" s="590"/>
      <c r="AA17" s="595"/>
      <c r="AB17" s="640"/>
      <c r="AC17" s="647"/>
      <c r="AD17" s="624"/>
      <c r="AE17" s="665"/>
      <c r="AF17" s="83">
        <v>14</v>
      </c>
      <c r="AG17" s="84">
        <f t="shared" si="0"/>
        <v>80</v>
      </c>
      <c r="AH17" s="85">
        <f t="shared" ref="AH17:AH22" si="1">+AF17/X17</f>
        <v>0.17499999999999999</v>
      </c>
      <c r="AI17" s="97" t="s">
        <v>225</v>
      </c>
      <c r="AJ17" s="43"/>
    </row>
    <row r="18" spans="1:36" s="5" customFormat="1" ht="82.5" customHeight="1" x14ac:dyDescent="0.25">
      <c r="A18" s="525" t="s">
        <v>100</v>
      </c>
      <c r="B18" s="525" t="s">
        <v>102</v>
      </c>
      <c r="C18" s="525" t="s">
        <v>101</v>
      </c>
      <c r="D18" s="525" t="s">
        <v>104</v>
      </c>
      <c r="E18" s="507" t="s">
        <v>45</v>
      </c>
      <c r="F18" s="525" t="s">
        <v>112</v>
      </c>
      <c r="G18" s="591" t="s">
        <v>117</v>
      </c>
      <c r="H18" s="593" t="s">
        <v>116</v>
      </c>
      <c r="I18" s="593" t="s">
        <v>118</v>
      </c>
      <c r="J18" s="598"/>
      <c r="K18" s="601"/>
      <c r="L18" s="579" t="s">
        <v>45</v>
      </c>
      <c r="M18" s="585" t="s">
        <v>46</v>
      </c>
      <c r="N18" s="579" t="s">
        <v>69</v>
      </c>
      <c r="O18" s="585" t="s">
        <v>49</v>
      </c>
      <c r="P18" s="585" t="s">
        <v>68</v>
      </c>
      <c r="Q18" s="579" t="s">
        <v>52</v>
      </c>
      <c r="R18" s="579">
        <v>0</v>
      </c>
      <c r="S18" s="583">
        <v>0.95</v>
      </c>
      <c r="T18" s="22" t="s">
        <v>70</v>
      </c>
      <c r="U18" s="22" t="s">
        <v>74</v>
      </c>
      <c r="V18" s="36" t="s">
        <v>52</v>
      </c>
      <c r="W18" s="36">
        <v>0</v>
      </c>
      <c r="X18" s="29">
        <v>0.95</v>
      </c>
      <c r="Y18" s="590"/>
      <c r="Z18" s="590"/>
      <c r="AA18" s="595"/>
      <c r="AB18" s="666">
        <f>7/12</f>
        <v>0.58333333333333337</v>
      </c>
      <c r="AC18" s="625">
        <f>+S18</f>
        <v>0.95</v>
      </c>
      <c r="AD18" s="623">
        <f>+AB18/AC18</f>
        <v>0.61403508771929827</v>
      </c>
      <c r="AE18" s="629" t="s">
        <v>226</v>
      </c>
      <c r="AF18" s="80">
        <f>(7/11)</f>
        <v>0.63636363636363635</v>
      </c>
      <c r="AG18" s="81">
        <f t="shared" si="0"/>
        <v>0.95</v>
      </c>
      <c r="AH18" s="81">
        <f t="shared" si="1"/>
        <v>0.66985645933014359</v>
      </c>
      <c r="AI18" s="98" t="s">
        <v>227</v>
      </c>
      <c r="AJ18" s="43"/>
    </row>
    <row r="19" spans="1:36" s="4" customFormat="1" ht="90" customHeight="1" x14ac:dyDescent="0.25">
      <c r="A19" s="527"/>
      <c r="B19" s="527"/>
      <c r="C19" s="527"/>
      <c r="D19" s="527"/>
      <c r="E19" s="509"/>
      <c r="F19" s="527"/>
      <c r="G19" s="592"/>
      <c r="H19" s="594"/>
      <c r="I19" s="594"/>
      <c r="J19" s="598"/>
      <c r="K19" s="601"/>
      <c r="L19" s="579"/>
      <c r="M19" s="585"/>
      <c r="N19" s="579"/>
      <c r="O19" s="585"/>
      <c r="P19" s="585"/>
      <c r="Q19" s="579"/>
      <c r="R19" s="579"/>
      <c r="S19" s="583"/>
      <c r="T19" s="22" t="s">
        <v>71</v>
      </c>
      <c r="U19" s="22" t="s">
        <v>75</v>
      </c>
      <c r="V19" s="23" t="s">
        <v>52</v>
      </c>
      <c r="W19" s="23">
        <v>0</v>
      </c>
      <c r="X19" s="29">
        <v>0.95</v>
      </c>
      <c r="Y19" s="590"/>
      <c r="Z19" s="590"/>
      <c r="AA19" s="595"/>
      <c r="AB19" s="667"/>
      <c r="AC19" s="611"/>
      <c r="AD19" s="624"/>
      <c r="AE19" s="630"/>
      <c r="AF19" s="80">
        <f>(1/7)</f>
        <v>0.14285714285714285</v>
      </c>
      <c r="AG19" s="82">
        <f t="shared" si="0"/>
        <v>0.95</v>
      </c>
      <c r="AH19" s="82">
        <f t="shared" si="1"/>
        <v>0.15037593984962405</v>
      </c>
      <c r="AI19" s="98" t="s">
        <v>228</v>
      </c>
      <c r="AJ19" s="43"/>
    </row>
    <row r="20" spans="1:36" s="5" customFormat="1" ht="54.75" customHeight="1" x14ac:dyDescent="0.25">
      <c r="A20" s="513" t="s">
        <v>100</v>
      </c>
      <c r="B20" s="513" t="s">
        <v>102</v>
      </c>
      <c r="C20" s="513" t="s">
        <v>101</v>
      </c>
      <c r="D20" s="513" t="s">
        <v>108</v>
      </c>
      <c r="E20" s="541" t="s">
        <v>56</v>
      </c>
      <c r="F20" s="513" t="s">
        <v>109</v>
      </c>
      <c r="G20" s="519" t="s">
        <v>117</v>
      </c>
      <c r="H20" s="521" t="s">
        <v>116</v>
      </c>
      <c r="I20" s="521" t="s">
        <v>118</v>
      </c>
      <c r="J20" s="598"/>
      <c r="K20" s="601"/>
      <c r="L20" s="580" t="s">
        <v>56</v>
      </c>
      <c r="M20" s="584" t="s">
        <v>46</v>
      </c>
      <c r="N20" s="580" t="s">
        <v>69</v>
      </c>
      <c r="O20" s="584" t="s">
        <v>48</v>
      </c>
      <c r="P20" s="584" t="s">
        <v>61</v>
      </c>
      <c r="Q20" s="580" t="s">
        <v>51</v>
      </c>
      <c r="R20" s="580">
        <v>0</v>
      </c>
      <c r="S20" s="581">
        <v>423</v>
      </c>
      <c r="T20" s="25" t="s">
        <v>55</v>
      </c>
      <c r="U20" s="25" t="s">
        <v>62</v>
      </c>
      <c r="V20" s="26" t="s">
        <v>51</v>
      </c>
      <c r="W20" s="26">
        <v>0</v>
      </c>
      <c r="X20" s="26">
        <v>378</v>
      </c>
      <c r="Y20" s="590"/>
      <c r="Z20" s="590"/>
      <c r="AA20" s="595"/>
      <c r="AB20" s="643">
        <v>53</v>
      </c>
      <c r="AC20" s="609">
        <f>+S20</f>
        <v>423</v>
      </c>
      <c r="AD20" s="623">
        <f>+AB20/AC20</f>
        <v>0.12529550827423167</v>
      </c>
      <c r="AE20" s="615" t="s">
        <v>276</v>
      </c>
      <c r="AF20" s="116">
        <v>185</v>
      </c>
      <c r="AG20" s="58">
        <f t="shared" si="0"/>
        <v>378</v>
      </c>
      <c r="AH20" s="64">
        <f>+AF20/X20</f>
        <v>0.48941798941798942</v>
      </c>
      <c r="AI20" s="97" t="s">
        <v>229</v>
      </c>
      <c r="AJ20" s="43"/>
    </row>
    <row r="21" spans="1:36" s="4" customFormat="1" ht="54.75" customHeight="1" x14ac:dyDescent="0.25">
      <c r="A21" s="542"/>
      <c r="B21" s="542"/>
      <c r="C21" s="542"/>
      <c r="D21" s="542"/>
      <c r="E21" s="517"/>
      <c r="F21" s="542"/>
      <c r="G21" s="561"/>
      <c r="H21" s="603"/>
      <c r="I21" s="603"/>
      <c r="J21" s="598"/>
      <c r="K21" s="601"/>
      <c r="L21" s="580"/>
      <c r="M21" s="584"/>
      <c r="N21" s="580"/>
      <c r="O21" s="584"/>
      <c r="P21" s="584"/>
      <c r="Q21" s="580"/>
      <c r="R21" s="580"/>
      <c r="S21" s="581"/>
      <c r="T21" s="37" t="s">
        <v>72</v>
      </c>
      <c r="U21" s="37" t="s">
        <v>76</v>
      </c>
      <c r="V21" s="34" t="s">
        <v>51</v>
      </c>
      <c r="W21" s="34">
        <v>0</v>
      </c>
      <c r="X21" s="34">
        <v>378</v>
      </c>
      <c r="Y21" s="590"/>
      <c r="Z21" s="590"/>
      <c r="AA21" s="595"/>
      <c r="AB21" s="644"/>
      <c r="AC21" s="610"/>
      <c r="AD21" s="626"/>
      <c r="AE21" s="636"/>
      <c r="AF21" s="116">
        <v>83</v>
      </c>
      <c r="AG21" s="58">
        <f t="shared" si="0"/>
        <v>378</v>
      </c>
      <c r="AH21" s="64">
        <f t="shared" si="1"/>
        <v>0.21957671957671956</v>
      </c>
      <c r="AI21" s="97" t="s">
        <v>277</v>
      </c>
      <c r="AJ21" s="43"/>
    </row>
    <row r="22" spans="1:36" s="5" customFormat="1" ht="54.75" customHeight="1" x14ac:dyDescent="0.25">
      <c r="A22" s="514"/>
      <c r="B22" s="514"/>
      <c r="C22" s="514"/>
      <c r="D22" s="514"/>
      <c r="E22" s="518"/>
      <c r="F22" s="514"/>
      <c r="G22" s="520"/>
      <c r="H22" s="522"/>
      <c r="I22" s="522"/>
      <c r="J22" s="598"/>
      <c r="K22" s="601"/>
      <c r="L22" s="580"/>
      <c r="M22" s="584"/>
      <c r="N22" s="580"/>
      <c r="O22" s="584"/>
      <c r="P22" s="584"/>
      <c r="Q22" s="580"/>
      <c r="R22" s="580"/>
      <c r="S22" s="581"/>
      <c r="T22" s="25" t="s">
        <v>73</v>
      </c>
      <c r="U22" s="25" t="s">
        <v>77</v>
      </c>
      <c r="V22" s="26" t="s">
        <v>51</v>
      </c>
      <c r="W22" s="26">
        <v>0</v>
      </c>
      <c r="X22" s="26">
        <v>67</v>
      </c>
      <c r="Y22" s="590"/>
      <c r="Z22" s="590"/>
      <c r="AA22" s="595"/>
      <c r="AB22" s="645"/>
      <c r="AC22" s="611"/>
      <c r="AD22" s="624"/>
      <c r="AE22" s="632"/>
      <c r="AF22" s="116">
        <v>53</v>
      </c>
      <c r="AG22" s="58">
        <f t="shared" si="0"/>
        <v>67</v>
      </c>
      <c r="AH22" s="64">
        <f t="shared" si="1"/>
        <v>0.79104477611940294</v>
      </c>
      <c r="AI22" s="97" t="s">
        <v>230</v>
      </c>
      <c r="AJ22" s="43"/>
    </row>
    <row r="23" spans="1:36" s="18" customFormat="1" ht="37.5" customHeight="1" x14ac:dyDescent="0.25">
      <c r="A23" s="38"/>
      <c r="B23" s="38"/>
      <c r="C23" s="38"/>
      <c r="D23" s="39"/>
      <c r="E23" s="39"/>
      <c r="F23" s="39"/>
      <c r="G23" s="38"/>
      <c r="H23" s="39"/>
      <c r="I23" s="39"/>
      <c r="J23" s="598"/>
      <c r="K23" s="601"/>
      <c r="L23" s="19"/>
      <c r="M23" s="40"/>
      <c r="N23" s="40"/>
      <c r="O23" s="42"/>
      <c r="P23" s="42"/>
      <c r="Q23" s="19"/>
      <c r="R23" s="19"/>
      <c r="S23" s="48"/>
      <c r="T23" s="43"/>
      <c r="U23" s="43"/>
      <c r="V23" s="19"/>
      <c r="W23" s="19"/>
      <c r="X23" s="19"/>
      <c r="Y23" s="44"/>
      <c r="Z23" s="590"/>
      <c r="AA23" s="595"/>
      <c r="AB23" s="659" t="s">
        <v>120</v>
      </c>
      <c r="AC23" s="660"/>
      <c r="AD23" s="118">
        <f>AVERAGE(AD16:AD22)</f>
        <v>0.33854879515573805</v>
      </c>
      <c r="AE23" s="87"/>
      <c r="AF23" s="661" t="s">
        <v>119</v>
      </c>
      <c r="AG23" s="660"/>
      <c r="AH23" s="157">
        <f>AVERAGE(AH16:AH22)</f>
        <v>0.41003884061341139</v>
      </c>
      <c r="AI23" s="43"/>
      <c r="AJ23" s="43"/>
    </row>
    <row r="24" spans="1:36" s="4" customFormat="1" ht="48" customHeight="1" x14ac:dyDescent="0.25">
      <c r="A24" s="525" t="s">
        <v>100</v>
      </c>
      <c r="B24" s="525" t="s">
        <v>102</v>
      </c>
      <c r="C24" s="525" t="s">
        <v>101</v>
      </c>
      <c r="D24" s="525" t="s">
        <v>104</v>
      </c>
      <c r="E24" s="507" t="s">
        <v>45</v>
      </c>
      <c r="F24" s="525" t="s">
        <v>112</v>
      </c>
      <c r="G24" s="591" t="s">
        <v>117</v>
      </c>
      <c r="H24" s="593" t="s">
        <v>116</v>
      </c>
      <c r="I24" s="593" t="s">
        <v>118</v>
      </c>
      <c r="J24" s="598"/>
      <c r="K24" s="601"/>
      <c r="L24" s="579" t="s">
        <v>45</v>
      </c>
      <c r="M24" s="585" t="s">
        <v>46</v>
      </c>
      <c r="N24" s="579" t="s">
        <v>79</v>
      </c>
      <c r="O24" s="585" t="s">
        <v>47</v>
      </c>
      <c r="P24" s="585" t="s">
        <v>57</v>
      </c>
      <c r="Q24" s="579" t="s">
        <v>51</v>
      </c>
      <c r="R24" s="579">
        <v>0</v>
      </c>
      <c r="S24" s="582">
        <v>67</v>
      </c>
      <c r="T24" s="22" t="s">
        <v>121</v>
      </c>
      <c r="U24" s="22" t="s">
        <v>60</v>
      </c>
      <c r="V24" s="36" t="s">
        <v>51</v>
      </c>
      <c r="W24" s="36">
        <v>0</v>
      </c>
      <c r="X24" s="36">
        <v>50</v>
      </c>
      <c r="Y24" s="590">
        <v>9277683866.3893394</v>
      </c>
      <c r="Z24" s="590"/>
      <c r="AA24" s="595"/>
      <c r="AB24" s="618">
        <v>23</v>
      </c>
      <c r="AC24" s="609">
        <f>+S24</f>
        <v>67</v>
      </c>
      <c r="AD24" s="625">
        <f>+AB24/S24</f>
        <v>0.34328358208955223</v>
      </c>
      <c r="AE24" s="627" t="s">
        <v>231</v>
      </c>
      <c r="AF24" s="36">
        <v>20</v>
      </c>
      <c r="AG24" s="58">
        <f t="shared" ref="AG24:AG30" si="2">+X24</f>
        <v>50</v>
      </c>
      <c r="AH24" s="64">
        <f t="shared" ref="AH24:AH30" si="3">+AF24/X24</f>
        <v>0.4</v>
      </c>
      <c r="AI24" s="96" t="s">
        <v>232</v>
      </c>
      <c r="AJ24" s="43"/>
    </row>
    <row r="25" spans="1:36" s="5" customFormat="1" ht="45" customHeight="1" x14ac:dyDescent="0.25">
      <c r="A25" s="527"/>
      <c r="B25" s="527"/>
      <c r="C25" s="527"/>
      <c r="D25" s="527"/>
      <c r="E25" s="509"/>
      <c r="F25" s="527"/>
      <c r="G25" s="592"/>
      <c r="H25" s="594"/>
      <c r="I25" s="594"/>
      <c r="J25" s="598"/>
      <c r="K25" s="601"/>
      <c r="L25" s="579"/>
      <c r="M25" s="585"/>
      <c r="N25" s="579"/>
      <c r="O25" s="585"/>
      <c r="P25" s="585"/>
      <c r="Q25" s="579"/>
      <c r="R25" s="579"/>
      <c r="S25" s="582"/>
      <c r="T25" s="22" t="s">
        <v>54</v>
      </c>
      <c r="U25" s="22" t="s">
        <v>59</v>
      </c>
      <c r="V25" s="36" t="s">
        <v>51</v>
      </c>
      <c r="W25" s="36">
        <v>0</v>
      </c>
      <c r="X25" s="36">
        <v>70</v>
      </c>
      <c r="Y25" s="590"/>
      <c r="Z25" s="590"/>
      <c r="AA25" s="595"/>
      <c r="AB25" s="619"/>
      <c r="AC25" s="611"/>
      <c r="AD25" s="611"/>
      <c r="AE25" s="628"/>
      <c r="AF25" s="36">
        <v>20</v>
      </c>
      <c r="AG25" s="58">
        <f t="shared" si="2"/>
        <v>70</v>
      </c>
      <c r="AH25" s="64">
        <f t="shared" si="3"/>
        <v>0.2857142857142857</v>
      </c>
      <c r="AI25" s="96" t="s">
        <v>233</v>
      </c>
      <c r="AJ25" s="43"/>
    </row>
    <row r="26" spans="1:36" s="4" customFormat="1" ht="70.5" customHeight="1" x14ac:dyDescent="0.25">
      <c r="A26" s="513" t="s">
        <v>100</v>
      </c>
      <c r="B26" s="513" t="s">
        <v>102</v>
      </c>
      <c r="C26" s="513" t="s">
        <v>101</v>
      </c>
      <c r="D26" s="513" t="s">
        <v>104</v>
      </c>
      <c r="E26" s="541" t="s">
        <v>45</v>
      </c>
      <c r="F26" s="513" t="s">
        <v>112</v>
      </c>
      <c r="G26" s="519" t="s">
        <v>117</v>
      </c>
      <c r="H26" s="521" t="s">
        <v>116</v>
      </c>
      <c r="I26" s="521" t="s">
        <v>118</v>
      </c>
      <c r="J26" s="598"/>
      <c r="K26" s="601"/>
      <c r="L26" s="580" t="s">
        <v>45</v>
      </c>
      <c r="M26" s="584" t="s">
        <v>46</v>
      </c>
      <c r="N26" s="580" t="s">
        <v>79</v>
      </c>
      <c r="O26" s="584" t="s">
        <v>49</v>
      </c>
      <c r="P26" s="584" t="s">
        <v>68</v>
      </c>
      <c r="Q26" s="580" t="s">
        <v>52</v>
      </c>
      <c r="R26" s="580">
        <v>0</v>
      </c>
      <c r="S26" s="586">
        <v>0.95</v>
      </c>
      <c r="T26" s="37" t="s">
        <v>70</v>
      </c>
      <c r="U26" s="37" t="s">
        <v>74</v>
      </c>
      <c r="V26" s="34" t="s">
        <v>52</v>
      </c>
      <c r="W26" s="34">
        <v>0</v>
      </c>
      <c r="X26" s="28">
        <v>0.95</v>
      </c>
      <c r="Y26" s="590"/>
      <c r="Z26" s="590"/>
      <c r="AA26" s="595"/>
      <c r="AB26" s="662">
        <f>(14/19)</f>
        <v>0.73684210526315785</v>
      </c>
      <c r="AC26" s="625">
        <f>+S26</f>
        <v>0.95</v>
      </c>
      <c r="AD26" s="625">
        <f>AB26/S26</f>
        <v>0.77562326869806097</v>
      </c>
      <c r="AE26" s="615" t="s">
        <v>234</v>
      </c>
      <c r="AF26" s="28">
        <f>(13/21)</f>
        <v>0.61904761904761907</v>
      </c>
      <c r="AG26" s="64">
        <f t="shared" si="2"/>
        <v>0.95</v>
      </c>
      <c r="AH26" s="64">
        <f t="shared" si="3"/>
        <v>0.65162907268170434</v>
      </c>
      <c r="AI26" s="95" t="s">
        <v>235</v>
      </c>
      <c r="AJ26" s="43"/>
    </row>
    <row r="27" spans="1:36" s="5" customFormat="1" ht="70.5" customHeight="1" x14ac:dyDescent="0.25">
      <c r="A27" s="514"/>
      <c r="B27" s="514"/>
      <c r="C27" s="514"/>
      <c r="D27" s="514"/>
      <c r="E27" s="518"/>
      <c r="F27" s="514"/>
      <c r="G27" s="520"/>
      <c r="H27" s="522"/>
      <c r="I27" s="522"/>
      <c r="J27" s="598"/>
      <c r="K27" s="601"/>
      <c r="L27" s="580"/>
      <c r="M27" s="584"/>
      <c r="N27" s="580"/>
      <c r="O27" s="584"/>
      <c r="P27" s="584"/>
      <c r="Q27" s="580"/>
      <c r="R27" s="580"/>
      <c r="S27" s="586"/>
      <c r="T27" s="25" t="s">
        <v>71</v>
      </c>
      <c r="U27" s="25" t="s">
        <v>75</v>
      </c>
      <c r="V27" s="26" t="s">
        <v>52</v>
      </c>
      <c r="W27" s="26">
        <v>0</v>
      </c>
      <c r="X27" s="28">
        <v>0.95</v>
      </c>
      <c r="Y27" s="590"/>
      <c r="Z27" s="590"/>
      <c r="AA27" s="595"/>
      <c r="AB27" s="663"/>
      <c r="AC27" s="611"/>
      <c r="AD27" s="611"/>
      <c r="AE27" s="632"/>
      <c r="AF27" s="28">
        <f>5/17</f>
        <v>0.29411764705882354</v>
      </c>
      <c r="AG27" s="64">
        <f t="shared" si="2"/>
        <v>0.95</v>
      </c>
      <c r="AH27" s="64">
        <f t="shared" si="3"/>
        <v>0.30959752321981426</v>
      </c>
      <c r="AI27" s="95" t="s">
        <v>236</v>
      </c>
      <c r="AJ27" s="43"/>
    </row>
    <row r="28" spans="1:36" s="4" customFormat="1" ht="39.75" customHeight="1" x14ac:dyDescent="0.25">
      <c r="A28" s="525" t="s">
        <v>100</v>
      </c>
      <c r="B28" s="525" t="s">
        <v>102</v>
      </c>
      <c r="C28" s="525" t="s">
        <v>101</v>
      </c>
      <c r="D28" s="525" t="s">
        <v>108</v>
      </c>
      <c r="E28" s="507" t="s">
        <v>56</v>
      </c>
      <c r="F28" s="525" t="s">
        <v>109</v>
      </c>
      <c r="G28" s="591" t="s">
        <v>117</v>
      </c>
      <c r="H28" s="593" t="s">
        <v>116</v>
      </c>
      <c r="I28" s="593" t="s">
        <v>118</v>
      </c>
      <c r="J28" s="598"/>
      <c r="K28" s="601"/>
      <c r="L28" s="579" t="s">
        <v>56</v>
      </c>
      <c r="M28" s="585" t="s">
        <v>46</v>
      </c>
      <c r="N28" s="585" t="s">
        <v>79</v>
      </c>
      <c r="O28" s="585" t="s">
        <v>48</v>
      </c>
      <c r="P28" s="585" t="s">
        <v>61</v>
      </c>
      <c r="Q28" s="579" t="s">
        <v>51</v>
      </c>
      <c r="R28" s="579">
        <v>0</v>
      </c>
      <c r="S28" s="582">
        <v>223</v>
      </c>
      <c r="T28" s="22" t="s">
        <v>55</v>
      </c>
      <c r="U28" s="22" t="s">
        <v>62</v>
      </c>
      <c r="V28" s="36" t="s">
        <v>51</v>
      </c>
      <c r="W28" s="36">
        <v>0</v>
      </c>
      <c r="X28" s="36">
        <v>199</v>
      </c>
      <c r="Y28" s="590"/>
      <c r="Z28" s="590"/>
      <c r="AA28" s="595"/>
      <c r="AB28" s="691">
        <v>23</v>
      </c>
      <c r="AC28" s="609">
        <f>+S28</f>
        <v>223</v>
      </c>
      <c r="AD28" s="625">
        <f>+AB28/S28</f>
        <v>0.1031390134529148</v>
      </c>
      <c r="AE28" s="629" t="s">
        <v>278</v>
      </c>
      <c r="AF28" s="78">
        <v>87</v>
      </c>
      <c r="AG28" s="131">
        <f t="shared" si="2"/>
        <v>199</v>
      </c>
      <c r="AH28" s="81">
        <f t="shared" si="3"/>
        <v>0.43718592964824121</v>
      </c>
      <c r="AI28" s="98" t="s">
        <v>269</v>
      </c>
      <c r="AJ28" s="43"/>
    </row>
    <row r="29" spans="1:36" s="5" customFormat="1" ht="38.25" customHeight="1" x14ac:dyDescent="0.25">
      <c r="A29" s="526"/>
      <c r="B29" s="526"/>
      <c r="C29" s="526"/>
      <c r="D29" s="526"/>
      <c r="E29" s="508"/>
      <c r="F29" s="526"/>
      <c r="G29" s="604"/>
      <c r="H29" s="605"/>
      <c r="I29" s="605"/>
      <c r="J29" s="598"/>
      <c r="K29" s="601"/>
      <c r="L29" s="579"/>
      <c r="M29" s="585"/>
      <c r="N29" s="585"/>
      <c r="O29" s="585"/>
      <c r="P29" s="585"/>
      <c r="Q29" s="579"/>
      <c r="R29" s="579"/>
      <c r="S29" s="582"/>
      <c r="T29" s="22" t="s">
        <v>72</v>
      </c>
      <c r="U29" s="22" t="s">
        <v>76</v>
      </c>
      <c r="V29" s="36" t="s">
        <v>51</v>
      </c>
      <c r="W29" s="36">
        <v>0</v>
      </c>
      <c r="X29" s="36">
        <v>199</v>
      </c>
      <c r="Y29" s="590"/>
      <c r="Z29" s="590"/>
      <c r="AA29" s="595"/>
      <c r="AB29" s="692"/>
      <c r="AC29" s="610"/>
      <c r="AD29" s="610"/>
      <c r="AE29" s="694"/>
      <c r="AF29" s="78">
        <v>17</v>
      </c>
      <c r="AG29" s="131">
        <f t="shared" si="2"/>
        <v>199</v>
      </c>
      <c r="AH29" s="81">
        <f t="shared" si="3"/>
        <v>8.5427135678391955E-2</v>
      </c>
      <c r="AI29" s="98" t="s">
        <v>279</v>
      </c>
      <c r="AJ29" s="43"/>
    </row>
    <row r="30" spans="1:36" s="4" customFormat="1" ht="33" customHeight="1" x14ac:dyDescent="0.25">
      <c r="A30" s="527"/>
      <c r="B30" s="527"/>
      <c r="C30" s="527"/>
      <c r="D30" s="527"/>
      <c r="E30" s="509"/>
      <c r="F30" s="527"/>
      <c r="G30" s="592"/>
      <c r="H30" s="594"/>
      <c r="I30" s="594"/>
      <c r="J30" s="598"/>
      <c r="K30" s="601"/>
      <c r="L30" s="579"/>
      <c r="M30" s="585"/>
      <c r="N30" s="585"/>
      <c r="O30" s="585"/>
      <c r="P30" s="585"/>
      <c r="Q30" s="579"/>
      <c r="R30" s="579"/>
      <c r="S30" s="582"/>
      <c r="T30" s="22" t="s">
        <v>73</v>
      </c>
      <c r="U30" s="22" t="s">
        <v>77</v>
      </c>
      <c r="V30" s="36" t="s">
        <v>51</v>
      </c>
      <c r="W30" s="36">
        <v>0</v>
      </c>
      <c r="X30" s="36">
        <v>36</v>
      </c>
      <c r="Y30" s="590"/>
      <c r="Z30" s="590"/>
      <c r="AA30" s="595"/>
      <c r="AB30" s="693"/>
      <c r="AC30" s="611"/>
      <c r="AD30" s="611"/>
      <c r="AE30" s="630"/>
      <c r="AF30" s="78">
        <v>16</v>
      </c>
      <c r="AG30" s="131">
        <f t="shared" si="2"/>
        <v>36</v>
      </c>
      <c r="AH30" s="81">
        <f t="shared" si="3"/>
        <v>0.44444444444444442</v>
      </c>
      <c r="AI30" s="98" t="s">
        <v>270</v>
      </c>
      <c r="AJ30" s="43"/>
    </row>
    <row r="31" spans="1:36" s="18" customFormat="1" ht="35.25" customHeight="1" x14ac:dyDescent="0.25">
      <c r="A31" s="38"/>
      <c r="B31" s="38"/>
      <c r="C31" s="38"/>
      <c r="D31" s="39"/>
      <c r="E31" s="39"/>
      <c r="F31" s="39"/>
      <c r="G31" s="38"/>
      <c r="H31" s="39"/>
      <c r="I31" s="39"/>
      <c r="J31" s="598"/>
      <c r="K31" s="601"/>
      <c r="L31" s="19"/>
      <c r="M31" s="40"/>
      <c r="N31" s="40"/>
      <c r="O31" s="42"/>
      <c r="P31" s="42"/>
      <c r="Q31" s="19"/>
      <c r="R31" s="19"/>
      <c r="S31" s="48"/>
      <c r="T31" s="43"/>
      <c r="U31" s="43"/>
      <c r="V31" s="19"/>
      <c r="W31" s="19"/>
      <c r="X31" s="19"/>
      <c r="Y31" s="44"/>
      <c r="Z31" s="590"/>
      <c r="AA31" s="595"/>
      <c r="AB31" s="659" t="s">
        <v>120</v>
      </c>
      <c r="AC31" s="660"/>
      <c r="AD31" s="73">
        <f>AVERAGE(AD24:AD30)</f>
        <v>0.40734862141350936</v>
      </c>
      <c r="AE31" s="42"/>
      <c r="AF31" s="661" t="s">
        <v>119</v>
      </c>
      <c r="AG31" s="660"/>
      <c r="AH31" s="127">
        <f>AVERAGE(AH24:AH30)</f>
        <v>0.37342834162669736</v>
      </c>
      <c r="AI31" s="43"/>
      <c r="AJ31" s="43"/>
    </row>
    <row r="32" spans="1:36" s="5" customFormat="1" ht="53.25" customHeight="1" x14ac:dyDescent="0.25">
      <c r="A32" s="513" t="s">
        <v>100</v>
      </c>
      <c r="B32" s="513" t="s">
        <v>102</v>
      </c>
      <c r="C32" s="513" t="s">
        <v>101</v>
      </c>
      <c r="D32" s="513" t="s">
        <v>104</v>
      </c>
      <c r="E32" s="541" t="s">
        <v>45</v>
      </c>
      <c r="F32" s="513" t="s">
        <v>112</v>
      </c>
      <c r="G32" s="519" t="s">
        <v>117</v>
      </c>
      <c r="H32" s="521" t="s">
        <v>116</v>
      </c>
      <c r="I32" s="521" t="s">
        <v>118</v>
      </c>
      <c r="J32" s="598"/>
      <c r="K32" s="601"/>
      <c r="L32" s="580" t="s">
        <v>45</v>
      </c>
      <c r="M32" s="584" t="s">
        <v>46</v>
      </c>
      <c r="N32" s="580" t="s">
        <v>80</v>
      </c>
      <c r="O32" s="584" t="s">
        <v>47</v>
      </c>
      <c r="P32" s="584" t="s">
        <v>57</v>
      </c>
      <c r="Q32" s="580" t="s">
        <v>51</v>
      </c>
      <c r="R32" s="580">
        <v>0</v>
      </c>
      <c r="S32" s="581">
        <v>90</v>
      </c>
      <c r="T32" s="25" t="s">
        <v>54</v>
      </c>
      <c r="U32" s="25" t="s">
        <v>59</v>
      </c>
      <c r="V32" s="34" t="s">
        <v>51</v>
      </c>
      <c r="W32" s="34">
        <v>0</v>
      </c>
      <c r="X32" s="34">
        <v>95</v>
      </c>
      <c r="Y32" s="590">
        <v>5650138633</v>
      </c>
      <c r="Z32" s="590"/>
      <c r="AA32" s="595"/>
      <c r="AB32" s="606">
        <v>10</v>
      </c>
      <c r="AC32" s="609">
        <f>+S32</f>
        <v>90</v>
      </c>
      <c r="AD32" s="641">
        <f>+AB32/S32</f>
        <v>0.1111111111111111</v>
      </c>
      <c r="AE32" s="615" t="s">
        <v>237</v>
      </c>
      <c r="AF32" s="88">
        <v>7</v>
      </c>
      <c r="AG32" s="58">
        <f t="shared" ref="AG32:AG38" si="4">+X32</f>
        <v>95</v>
      </c>
      <c r="AH32" s="64">
        <f t="shared" ref="AH32:AH38" si="5">+AF32/X32</f>
        <v>7.3684210526315783E-2</v>
      </c>
      <c r="AI32" s="95" t="s">
        <v>238</v>
      </c>
      <c r="AJ32" s="43"/>
    </row>
    <row r="33" spans="1:36" s="4" customFormat="1" ht="48.75" customHeight="1" x14ac:dyDescent="0.25">
      <c r="A33" s="514"/>
      <c r="B33" s="514"/>
      <c r="C33" s="514"/>
      <c r="D33" s="514"/>
      <c r="E33" s="518"/>
      <c r="F33" s="514"/>
      <c r="G33" s="520"/>
      <c r="H33" s="522"/>
      <c r="I33" s="522"/>
      <c r="J33" s="598"/>
      <c r="K33" s="601"/>
      <c r="L33" s="580"/>
      <c r="M33" s="584"/>
      <c r="N33" s="580"/>
      <c r="O33" s="584"/>
      <c r="P33" s="584"/>
      <c r="Q33" s="580"/>
      <c r="R33" s="580"/>
      <c r="S33" s="581"/>
      <c r="T33" s="37" t="s">
        <v>58</v>
      </c>
      <c r="U33" s="37" t="s">
        <v>60</v>
      </c>
      <c r="V33" s="34" t="s">
        <v>51</v>
      </c>
      <c r="W33" s="34">
        <v>0</v>
      </c>
      <c r="X33" s="34">
        <v>35</v>
      </c>
      <c r="Y33" s="590"/>
      <c r="Z33" s="590"/>
      <c r="AA33" s="595"/>
      <c r="AB33" s="608"/>
      <c r="AC33" s="611"/>
      <c r="AD33" s="642"/>
      <c r="AE33" s="632"/>
      <c r="AF33" s="88">
        <v>8</v>
      </c>
      <c r="AG33" s="58">
        <f t="shared" si="4"/>
        <v>35</v>
      </c>
      <c r="AH33" s="64">
        <f t="shared" si="5"/>
        <v>0.22857142857142856</v>
      </c>
      <c r="AI33" s="95" t="s">
        <v>239</v>
      </c>
      <c r="AJ33" s="43"/>
    </row>
    <row r="34" spans="1:36" s="5" customFormat="1" ht="59.25" customHeight="1" x14ac:dyDescent="0.25">
      <c r="A34" s="525" t="s">
        <v>100</v>
      </c>
      <c r="B34" s="525" t="s">
        <v>102</v>
      </c>
      <c r="C34" s="525" t="s">
        <v>101</v>
      </c>
      <c r="D34" s="525" t="s">
        <v>104</v>
      </c>
      <c r="E34" s="507" t="s">
        <v>45</v>
      </c>
      <c r="F34" s="525" t="s">
        <v>112</v>
      </c>
      <c r="G34" s="591" t="s">
        <v>117</v>
      </c>
      <c r="H34" s="593" t="s">
        <v>116</v>
      </c>
      <c r="I34" s="593" t="s">
        <v>118</v>
      </c>
      <c r="J34" s="598"/>
      <c r="K34" s="601"/>
      <c r="L34" s="579" t="s">
        <v>45</v>
      </c>
      <c r="M34" s="585" t="s">
        <v>46</v>
      </c>
      <c r="N34" s="579" t="s">
        <v>80</v>
      </c>
      <c r="O34" s="585" t="s">
        <v>49</v>
      </c>
      <c r="P34" s="585" t="s">
        <v>68</v>
      </c>
      <c r="Q34" s="579" t="s">
        <v>52</v>
      </c>
      <c r="R34" s="579">
        <v>0</v>
      </c>
      <c r="S34" s="583">
        <v>0.95</v>
      </c>
      <c r="T34" s="22" t="s">
        <v>70</v>
      </c>
      <c r="U34" s="22" t="s">
        <v>74</v>
      </c>
      <c r="V34" s="36" t="s">
        <v>52</v>
      </c>
      <c r="W34" s="36">
        <f>+(0/1)</f>
        <v>0</v>
      </c>
      <c r="X34" s="29">
        <v>0.95</v>
      </c>
      <c r="Y34" s="590"/>
      <c r="Z34" s="590"/>
      <c r="AA34" s="595"/>
      <c r="AB34" s="637">
        <f>(5/7)</f>
        <v>0.7142857142857143</v>
      </c>
      <c r="AC34" s="625">
        <f>+S34</f>
        <v>0.95</v>
      </c>
      <c r="AD34" s="625">
        <f>+(AB34/S34)</f>
        <v>0.75187969924812037</v>
      </c>
      <c r="AE34" s="627" t="s">
        <v>240</v>
      </c>
      <c r="AF34" s="89">
        <f>(4/6)</f>
        <v>0.66666666666666663</v>
      </c>
      <c r="AG34" s="56">
        <f t="shared" si="4"/>
        <v>0.95</v>
      </c>
      <c r="AH34" s="64">
        <f t="shared" si="5"/>
        <v>0.70175438596491224</v>
      </c>
      <c r="AI34" s="96" t="s">
        <v>241</v>
      </c>
      <c r="AJ34" s="43"/>
    </row>
    <row r="35" spans="1:36" s="4" customFormat="1" ht="53.25" customHeight="1" x14ac:dyDescent="0.25">
      <c r="A35" s="527"/>
      <c r="B35" s="527"/>
      <c r="C35" s="527"/>
      <c r="D35" s="527"/>
      <c r="E35" s="509"/>
      <c r="F35" s="527"/>
      <c r="G35" s="592"/>
      <c r="H35" s="594"/>
      <c r="I35" s="594"/>
      <c r="J35" s="598"/>
      <c r="K35" s="601"/>
      <c r="L35" s="579"/>
      <c r="M35" s="585"/>
      <c r="N35" s="579"/>
      <c r="O35" s="585"/>
      <c r="P35" s="585"/>
      <c r="Q35" s="579"/>
      <c r="R35" s="579"/>
      <c r="S35" s="583"/>
      <c r="T35" s="22" t="s">
        <v>71</v>
      </c>
      <c r="U35" s="22" t="s">
        <v>75</v>
      </c>
      <c r="V35" s="23" t="s">
        <v>52</v>
      </c>
      <c r="W35" s="29">
        <f>+(1/1)</f>
        <v>1</v>
      </c>
      <c r="X35" s="29">
        <v>0.95</v>
      </c>
      <c r="Y35" s="590"/>
      <c r="Z35" s="590"/>
      <c r="AA35" s="595"/>
      <c r="AB35" s="638"/>
      <c r="AC35" s="611"/>
      <c r="AD35" s="611"/>
      <c r="AE35" s="628"/>
      <c r="AF35" s="89">
        <f>(2/6)</f>
        <v>0.33333333333333331</v>
      </c>
      <c r="AG35" s="56">
        <f t="shared" si="4"/>
        <v>0.95</v>
      </c>
      <c r="AH35" s="64">
        <f t="shared" si="5"/>
        <v>0.35087719298245612</v>
      </c>
      <c r="AI35" s="96" t="s">
        <v>242</v>
      </c>
      <c r="AJ35" s="43"/>
    </row>
    <row r="36" spans="1:36" s="5" customFormat="1" ht="39" customHeight="1" x14ac:dyDescent="0.25">
      <c r="A36" s="513" t="s">
        <v>100</v>
      </c>
      <c r="B36" s="513" t="s">
        <v>102</v>
      </c>
      <c r="C36" s="513" t="s">
        <v>101</v>
      </c>
      <c r="D36" s="513" t="s">
        <v>108</v>
      </c>
      <c r="E36" s="541" t="s">
        <v>56</v>
      </c>
      <c r="F36" s="513" t="s">
        <v>109</v>
      </c>
      <c r="G36" s="519" t="s">
        <v>117</v>
      </c>
      <c r="H36" s="521" t="s">
        <v>116</v>
      </c>
      <c r="I36" s="521" t="s">
        <v>118</v>
      </c>
      <c r="J36" s="598"/>
      <c r="K36" s="601"/>
      <c r="L36" s="580" t="s">
        <v>56</v>
      </c>
      <c r="M36" s="584" t="s">
        <v>46</v>
      </c>
      <c r="N36" s="580" t="s">
        <v>80</v>
      </c>
      <c r="O36" s="584" t="s">
        <v>48</v>
      </c>
      <c r="P36" s="584" t="s">
        <v>61</v>
      </c>
      <c r="Q36" s="580" t="s">
        <v>51</v>
      </c>
      <c r="R36" s="580">
        <v>0</v>
      </c>
      <c r="S36" s="581">
        <v>95</v>
      </c>
      <c r="T36" s="37" t="s">
        <v>55</v>
      </c>
      <c r="U36" s="37" t="s">
        <v>62</v>
      </c>
      <c r="V36" s="34" t="s">
        <v>51</v>
      </c>
      <c r="W36" s="34">
        <v>0</v>
      </c>
      <c r="X36" s="34">
        <v>96</v>
      </c>
      <c r="Y36" s="590"/>
      <c r="Z36" s="590"/>
      <c r="AA36" s="595"/>
      <c r="AB36" s="606">
        <v>35</v>
      </c>
      <c r="AC36" s="609">
        <v>95</v>
      </c>
      <c r="AD36" s="633">
        <f>+AB36/S36</f>
        <v>0.36842105263157893</v>
      </c>
      <c r="AE36" s="615" t="s">
        <v>245</v>
      </c>
      <c r="AF36" s="117">
        <v>54</v>
      </c>
      <c r="AG36" s="58">
        <f t="shared" si="4"/>
        <v>96</v>
      </c>
      <c r="AH36" s="64">
        <f>+AF36/X36</f>
        <v>0.5625</v>
      </c>
      <c r="AI36" s="95" t="s">
        <v>243</v>
      </c>
      <c r="AJ36" s="43"/>
    </row>
    <row r="37" spans="1:36" s="4" customFormat="1" ht="51.75" customHeight="1" x14ac:dyDescent="0.25">
      <c r="A37" s="542"/>
      <c r="B37" s="542"/>
      <c r="C37" s="542"/>
      <c r="D37" s="542"/>
      <c r="E37" s="517"/>
      <c r="F37" s="542"/>
      <c r="G37" s="561"/>
      <c r="H37" s="603"/>
      <c r="I37" s="603"/>
      <c r="J37" s="598"/>
      <c r="K37" s="601"/>
      <c r="L37" s="580"/>
      <c r="M37" s="584"/>
      <c r="N37" s="580"/>
      <c r="O37" s="584"/>
      <c r="P37" s="584"/>
      <c r="Q37" s="580"/>
      <c r="R37" s="580"/>
      <c r="S37" s="581"/>
      <c r="T37" s="37" t="s">
        <v>72</v>
      </c>
      <c r="U37" s="37" t="s">
        <v>76</v>
      </c>
      <c r="V37" s="34" t="s">
        <v>51</v>
      </c>
      <c r="W37" s="34">
        <v>0</v>
      </c>
      <c r="X37" s="34">
        <v>96</v>
      </c>
      <c r="Y37" s="590"/>
      <c r="Z37" s="590"/>
      <c r="AA37" s="595"/>
      <c r="AB37" s="607"/>
      <c r="AC37" s="610"/>
      <c r="AD37" s="634"/>
      <c r="AE37" s="636"/>
      <c r="AF37" s="117">
        <v>36</v>
      </c>
      <c r="AG37" s="58">
        <v>96</v>
      </c>
      <c r="AH37" s="64">
        <f>+AF37/X37</f>
        <v>0.375</v>
      </c>
      <c r="AI37" s="95" t="s">
        <v>280</v>
      </c>
      <c r="AJ37" s="43"/>
    </row>
    <row r="38" spans="1:36" s="5" customFormat="1" ht="39" customHeight="1" x14ac:dyDescent="0.25">
      <c r="A38" s="514"/>
      <c r="B38" s="514"/>
      <c r="C38" s="514"/>
      <c r="D38" s="514"/>
      <c r="E38" s="518"/>
      <c r="F38" s="514"/>
      <c r="G38" s="520"/>
      <c r="H38" s="522"/>
      <c r="I38" s="522"/>
      <c r="J38" s="598"/>
      <c r="K38" s="601"/>
      <c r="L38" s="580"/>
      <c r="M38" s="584"/>
      <c r="N38" s="580"/>
      <c r="O38" s="584"/>
      <c r="P38" s="584"/>
      <c r="Q38" s="580"/>
      <c r="R38" s="580"/>
      <c r="S38" s="581"/>
      <c r="T38" s="37" t="s">
        <v>73</v>
      </c>
      <c r="U38" s="37" t="s">
        <v>77</v>
      </c>
      <c r="V38" s="34" t="s">
        <v>51</v>
      </c>
      <c r="W38" s="34">
        <v>0</v>
      </c>
      <c r="X38" s="34">
        <v>15</v>
      </c>
      <c r="Y38" s="590"/>
      <c r="Z38" s="590"/>
      <c r="AA38" s="595"/>
      <c r="AB38" s="608"/>
      <c r="AC38" s="611"/>
      <c r="AD38" s="635"/>
      <c r="AE38" s="632"/>
      <c r="AF38" s="120">
        <v>6</v>
      </c>
      <c r="AG38" s="58">
        <f t="shared" si="4"/>
        <v>15</v>
      </c>
      <c r="AH38" s="64">
        <f t="shared" si="5"/>
        <v>0.4</v>
      </c>
      <c r="AI38" s="97" t="s">
        <v>244</v>
      </c>
      <c r="AJ38" s="43"/>
    </row>
    <row r="39" spans="1:36" s="18" customFormat="1" ht="35.25" customHeight="1" x14ac:dyDescent="0.25">
      <c r="A39" s="38"/>
      <c r="B39" s="38"/>
      <c r="C39" s="38"/>
      <c r="D39" s="39"/>
      <c r="E39" s="39"/>
      <c r="F39" s="39"/>
      <c r="G39" s="38"/>
      <c r="H39" s="39"/>
      <c r="I39" s="39"/>
      <c r="J39" s="598"/>
      <c r="K39" s="601"/>
      <c r="L39" s="19"/>
      <c r="M39" s="40"/>
      <c r="N39" s="40"/>
      <c r="O39" s="42"/>
      <c r="P39" s="42"/>
      <c r="Q39" s="19"/>
      <c r="R39" s="19"/>
      <c r="S39" s="48"/>
      <c r="T39" s="43"/>
      <c r="U39" s="43"/>
      <c r="V39" s="19"/>
      <c r="W39" s="19"/>
      <c r="X39" s="19"/>
      <c r="Y39" s="44"/>
      <c r="Z39" s="590"/>
      <c r="AA39" s="595"/>
      <c r="AB39" s="659" t="s">
        <v>120</v>
      </c>
      <c r="AC39" s="660"/>
      <c r="AD39" s="73">
        <f>AVERAGE(AD32:AD38)</f>
        <v>0.41047062099693682</v>
      </c>
      <c r="AE39" s="42"/>
      <c r="AF39" s="661" t="s">
        <v>119</v>
      </c>
      <c r="AG39" s="660"/>
      <c r="AH39" s="73">
        <f>AVERAGE(AH32:AH38)</f>
        <v>0.38462674543501602</v>
      </c>
      <c r="AI39" s="43"/>
      <c r="AJ39" s="43"/>
    </row>
    <row r="40" spans="1:36" s="4" customFormat="1" ht="54.75" customHeight="1" x14ac:dyDescent="0.25">
      <c r="A40" s="525" t="s">
        <v>100</v>
      </c>
      <c r="B40" s="525" t="s">
        <v>102</v>
      </c>
      <c r="C40" s="525" t="s">
        <v>101</v>
      </c>
      <c r="D40" s="525" t="s">
        <v>104</v>
      </c>
      <c r="E40" s="507" t="s">
        <v>45</v>
      </c>
      <c r="F40" s="525" t="s">
        <v>112</v>
      </c>
      <c r="G40" s="591" t="s">
        <v>117</v>
      </c>
      <c r="H40" s="593" t="s">
        <v>116</v>
      </c>
      <c r="I40" s="593" t="s">
        <v>118</v>
      </c>
      <c r="J40" s="598"/>
      <c r="K40" s="601"/>
      <c r="L40" s="579" t="s">
        <v>45</v>
      </c>
      <c r="M40" s="585" t="s">
        <v>46</v>
      </c>
      <c r="N40" s="579" t="s">
        <v>81</v>
      </c>
      <c r="O40" s="585" t="s">
        <v>47</v>
      </c>
      <c r="P40" s="585" t="s">
        <v>57</v>
      </c>
      <c r="Q40" s="579" t="s">
        <v>51</v>
      </c>
      <c r="R40" s="579">
        <v>0</v>
      </c>
      <c r="S40" s="582">
        <v>16</v>
      </c>
      <c r="T40" s="22" t="s">
        <v>54</v>
      </c>
      <c r="U40" s="22" t="s">
        <v>59</v>
      </c>
      <c r="V40" s="23" t="s">
        <v>51</v>
      </c>
      <c r="W40" s="23">
        <v>0</v>
      </c>
      <c r="X40" s="23">
        <v>16</v>
      </c>
      <c r="Y40" s="590">
        <v>4044550754.0673299</v>
      </c>
      <c r="Z40" s="590"/>
      <c r="AA40" s="595"/>
      <c r="AB40" s="618">
        <v>9</v>
      </c>
      <c r="AC40" s="609">
        <f>+S40</f>
        <v>16</v>
      </c>
      <c r="AD40" s="623">
        <f>+AB40/S40</f>
        <v>0.5625</v>
      </c>
      <c r="AE40" s="627" t="s">
        <v>246</v>
      </c>
      <c r="AF40" s="78">
        <v>8</v>
      </c>
      <c r="AG40" s="58">
        <f t="shared" ref="AG40:AG46" si="6">+X40</f>
        <v>16</v>
      </c>
      <c r="AH40" s="64">
        <f t="shared" ref="AH40:AH46" si="7">+AF40/X40</f>
        <v>0.5</v>
      </c>
      <c r="AI40" s="98" t="s">
        <v>247</v>
      </c>
      <c r="AJ40" s="43"/>
    </row>
    <row r="41" spans="1:36" s="5" customFormat="1" ht="46.5" customHeight="1" x14ac:dyDescent="0.25">
      <c r="A41" s="527"/>
      <c r="B41" s="527"/>
      <c r="C41" s="527"/>
      <c r="D41" s="527"/>
      <c r="E41" s="509"/>
      <c r="F41" s="527"/>
      <c r="G41" s="592"/>
      <c r="H41" s="594"/>
      <c r="I41" s="594"/>
      <c r="J41" s="598"/>
      <c r="K41" s="601"/>
      <c r="L41" s="579"/>
      <c r="M41" s="585"/>
      <c r="N41" s="579"/>
      <c r="O41" s="585"/>
      <c r="P41" s="585"/>
      <c r="Q41" s="579"/>
      <c r="R41" s="579"/>
      <c r="S41" s="582"/>
      <c r="T41" s="22" t="s">
        <v>58</v>
      </c>
      <c r="U41" s="22" t="s">
        <v>60</v>
      </c>
      <c r="V41" s="36" t="s">
        <v>51</v>
      </c>
      <c r="W41" s="36">
        <v>0</v>
      </c>
      <c r="X41" s="36">
        <v>6</v>
      </c>
      <c r="Y41" s="590"/>
      <c r="Z41" s="590"/>
      <c r="AA41" s="595"/>
      <c r="AB41" s="619"/>
      <c r="AC41" s="611"/>
      <c r="AD41" s="624"/>
      <c r="AE41" s="628"/>
      <c r="AF41" s="78">
        <v>6</v>
      </c>
      <c r="AG41" s="58">
        <f t="shared" si="6"/>
        <v>6</v>
      </c>
      <c r="AH41" s="64">
        <f t="shared" si="7"/>
        <v>1</v>
      </c>
      <c r="AI41" s="98" t="s">
        <v>248</v>
      </c>
      <c r="AJ41" s="43"/>
    </row>
    <row r="42" spans="1:36" s="4" customFormat="1" ht="80.25" customHeight="1" x14ac:dyDescent="0.25">
      <c r="A42" s="513" t="s">
        <v>100</v>
      </c>
      <c r="B42" s="513" t="s">
        <v>102</v>
      </c>
      <c r="C42" s="513" t="s">
        <v>101</v>
      </c>
      <c r="D42" s="513" t="s">
        <v>104</v>
      </c>
      <c r="E42" s="541" t="s">
        <v>45</v>
      </c>
      <c r="F42" s="513" t="s">
        <v>112</v>
      </c>
      <c r="G42" s="519" t="s">
        <v>117</v>
      </c>
      <c r="H42" s="521" t="s">
        <v>116</v>
      </c>
      <c r="I42" s="521" t="s">
        <v>118</v>
      </c>
      <c r="J42" s="598"/>
      <c r="K42" s="601"/>
      <c r="L42" s="580" t="s">
        <v>45</v>
      </c>
      <c r="M42" s="584" t="s">
        <v>46</v>
      </c>
      <c r="N42" s="580" t="s">
        <v>81</v>
      </c>
      <c r="O42" s="584" t="s">
        <v>49</v>
      </c>
      <c r="P42" s="584" t="s">
        <v>68</v>
      </c>
      <c r="Q42" s="580" t="s">
        <v>52</v>
      </c>
      <c r="R42" s="580">
        <v>0</v>
      </c>
      <c r="S42" s="586">
        <v>0.95</v>
      </c>
      <c r="T42" s="37" t="s">
        <v>70</v>
      </c>
      <c r="U42" s="37" t="s">
        <v>74</v>
      </c>
      <c r="V42" s="100" t="s">
        <v>52</v>
      </c>
      <c r="W42" s="100">
        <v>0</v>
      </c>
      <c r="X42" s="28">
        <v>0.95</v>
      </c>
      <c r="Y42" s="590"/>
      <c r="Z42" s="590"/>
      <c r="AA42" s="595"/>
      <c r="AB42" s="620">
        <f>(3/3)</f>
        <v>1</v>
      </c>
      <c r="AC42" s="625">
        <f>+S42</f>
        <v>0.95</v>
      </c>
      <c r="AD42" s="623">
        <f>+AB42/AC42</f>
        <v>1.0526315789473684</v>
      </c>
      <c r="AE42" s="629" t="s">
        <v>249</v>
      </c>
      <c r="AF42" s="28">
        <f>+(2/3)</f>
        <v>0.66666666666666663</v>
      </c>
      <c r="AG42" s="56">
        <f t="shared" si="6"/>
        <v>0.95</v>
      </c>
      <c r="AH42" s="64">
        <f>+AF42/AG42</f>
        <v>0.70175438596491224</v>
      </c>
      <c r="AI42" s="95" t="s">
        <v>250</v>
      </c>
      <c r="AJ42" s="43"/>
    </row>
    <row r="43" spans="1:36" s="5" customFormat="1" ht="77.25" customHeight="1" x14ac:dyDescent="0.25">
      <c r="A43" s="514"/>
      <c r="B43" s="514"/>
      <c r="C43" s="514"/>
      <c r="D43" s="514"/>
      <c r="E43" s="518"/>
      <c r="F43" s="514"/>
      <c r="G43" s="520"/>
      <c r="H43" s="522"/>
      <c r="I43" s="522"/>
      <c r="J43" s="598"/>
      <c r="K43" s="601"/>
      <c r="L43" s="580"/>
      <c r="M43" s="584"/>
      <c r="N43" s="580"/>
      <c r="O43" s="584"/>
      <c r="P43" s="584"/>
      <c r="Q43" s="580"/>
      <c r="R43" s="580"/>
      <c r="S43" s="586"/>
      <c r="T43" s="37" t="s">
        <v>71</v>
      </c>
      <c r="U43" s="37" t="s">
        <v>75</v>
      </c>
      <c r="V43" s="100" t="s">
        <v>52</v>
      </c>
      <c r="W43" s="100">
        <v>0</v>
      </c>
      <c r="X43" s="28">
        <v>0.95</v>
      </c>
      <c r="Y43" s="590"/>
      <c r="Z43" s="590"/>
      <c r="AA43" s="595"/>
      <c r="AB43" s="621"/>
      <c r="AC43" s="611"/>
      <c r="AD43" s="624"/>
      <c r="AE43" s="630"/>
      <c r="AF43" s="28">
        <f>+(0/2)</f>
        <v>0</v>
      </c>
      <c r="AG43" s="56">
        <f t="shared" si="6"/>
        <v>0.95</v>
      </c>
      <c r="AH43" s="64">
        <v>0</v>
      </c>
      <c r="AI43" s="96" t="s">
        <v>251</v>
      </c>
      <c r="AJ43" s="43"/>
    </row>
    <row r="44" spans="1:36" s="4" customFormat="1" ht="35.25" customHeight="1" x14ac:dyDescent="0.25">
      <c r="A44" s="525" t="s">
        <v>100</v>
      </c>
      <c r="B44" s="525" t="s">
        <v>102</v>
      </c>
      <c r="C44" s="525" t="s">
        <v>101</v>
      </c>
      <c r="D44" s="525" t="s">
        <v>108</v>
      </c>
      <c r="E44" s="507" t="s">
        <v>56</v>
      </c>
      <c r="F44" s="525" t="s">
        <v>109</v>
      </c>
      <c r="G44" s="591" t="s">
        <v>117</v>
      </c>
      <c r="H44" s="593" t="s">
        <v>116</v>
      </c>
      <c r="I44" s="593" t="s">
        <v>118</v>
      </c>
      <c r="J44" s="598"/>
      <c r="K44" s="601"/>
      <c r="L44" s="579" t="s">
        <v>56</v>
      </c>
      <c r="M44" s="585" t="s">
        <v>46</v>
      </c>
      <c r="N44" s="585" t="s">
        <v>81</v>
      </c>
      <c r="O44" s="585" t="s">
        <v>48</v>
      </c>
      <c r="P44" s="585" t="s">
        <v>61</v>
      </c>
      <c r="Q44" s="579" t="s">
        <v>51</v>
      </c>
      <c r="R44" s="579">
        <v>0</v>
      </c>
      <c r="S44" s="582">
        <v>100</v>
      </c>
      <c r="T44" s="22" t="s">
        <v>55</v>
      </c>
      <c r="U44" s="22" t="s">
        <v>62</v>
      </c>
      <c r="V44" s="36" t="s">
        <v>51</v>
      </c>
      <c r="W44" s="36">
        <v>0</v>
      </c>
      <c r="X44" s="36">
        <v>85</v>
      </c>
      <c r="Y44" s="590"/>
      <c r="Z44" s="590"/>
      <c r="AA44" s="595"/>
      <c r="AB44" s="618">
        <v>10</v>
      </c>
      <c r="AC44" s="609">
        <f>+S44</f>
        <v>100</v>
      </c>
      <c r="AD44" s="623">
        <f>+AB44/S44</f>
        <v>0.1</v>
      </c>
      <c r="AE44" s="627" t="s">
        <v>252</v>
      </c>
      <c r="AF44" s="115">
        <v>29</v>
      </c>
      <c r="AG44" s="58">
        <f t="shared" si="6"/>
        <v>85</v>
      </c>
      <c r="AH44" s="64">
        <f t="shared" si="7"/>
        <v>0.3411764705882353</v>
      </c>
      <c r="AI44" s="96" t="s">
        <v>253</v>
      </c>
      <c r="AJ44" s="43"/>
    </row>
    <row r="45" spans="1:36" s="5" customFormat="1" ht="36.75" customHeight="1" x14ac:dyDescent="0.25">
      <c r="A45" s="526"/>
      <c r="B45" s="526"/>
      <c r="C45" s="526"/>
      <c r="D45" s="526"/>
      <c r="E45" s="508"/>
      <c r="F45" s="526"/>
      <c r="G45" s="604"/>
      <c r="H45" s="605"/>
      <c r="I45" s="605"/>
      <c r="J45" s="598"/>
      <c r="K45" s="601"/>
      <c r="L45" s="579"/>
      <c r="M45" s="585"/>
      <c r="N45" s="585"/>
      <c r="O45" s="585"/>
      <c r="P45" s="585"/>
      <c r="Q45" s="579"/>
      <c r="R45" s="579"/>
      <c r="S45" s="582"/>
      <c r="T45" s="22" t="s">
        <v>72</v>
      </c>
      <c r="U45" s="22" t="s">
        <v>76</v>
      </c>
      <c r="V45" s="36" t="s">
        <v>51</v>
      </c>
      <c r="W45" s="36">
        <v>0</v>
      </c>
      <c r="X45" s="36">
        <v>85</v>
      </c>
      <c r="Y45" s="590"/>
      <c r="Z45" s="590"/>
      <c r="AA45" s="595"/>
      <c r="AB45" s="622"/>
      <c r="AC45" s="610"/>
      <c r="AD45" s="626"/>
      <c r="AE45" s="631"/>
      <c r="AF45" s="115">
        <v>4</v>
      </c>
      <c r="AG45" s="58">
        <f t="shared" si="6"/>
        <v>85</v>
      </c>
      <c r="AH45" s="64">
        <f t="shared" si="7"/>
        <v>4.7058823529411764E-2</v>
      </c>
      <c r="AI45" s="96" t="s">
        <v>254</v>
      </c>
      <c r="AJ45" s="43"/>
    </row>
    <row r="46" spans="1:36" s="4" customFormat="1" ht="36.75" customHeight="1" x14ac:dyDescent="0.25">
      <c r="A46" s="527"/>
      <c r="B46" s="527"/>
      <c r="C46" s="527"/>
      <c r="D46" s="527"/>
      <c r="E46" s="509"/>
      <c r="F46" s="527"/>
      <c r="G46" s="592"/>
      <c r="H46" s="594"/>
      <c r="I46" s="594"/>
      <c r="J46" s="598"/>
      <c r="K46" s="601"/>
      <c r="L46" s="579"/>
      <c r="M46" s="585"/>
      <c r="N46" s="585"/>
      <c r="O46" s="585"/>
      <c r="P46" s="585"/>
      <c r="Q46" s="579"/>
      <c r="R46" s="579"/>
      <c r="S46" s="582"/>
      <c r="T46" s="22" t="s">
        <v>73</v>
      </c>
      <c r="U46" s="22" t="s">
        <v>77</v>
      </c>
      <c r="V46" s="36" t="s">
        <v>51</v>
      </c>
      <c r="W46" s="36">
        <v>0</v>
      </c>
      <c r="X46" s="36">
        <v>20</v>
      </c>
      <c r="Y46" s="590"/>
      <c r="Z46" s="590"/>
      <c r="AA46" s="595"/>
      <c r="AB46" s="619"/>
      <c r="AC46" s="611"/>
      <c r="AD46" s="624"/>
      <c r="AE46" s="628"/>
      <c r="AF46" s="115">
        <v>22</v>
      </c>
      <c r="AG46" s="58">
        <f t="shared" si="6"/>
        <v>20</v>
      </c>
      <c r="AH46" s="64">
        <f t="shared" si="7"/>
        <v>1.1000000000000001</v>
      </c>
      <c r="AI46" s="96" t="s">
        <v>255</v>
      </c>
      <c r="AJ46" s="43"/>
    </row>
    <row r="47" spans="1:36" s="18" customFormat="1" ht="54.75" customHeight="1" x14ac:dyDescent="0.25">
      <c r="A47" s="38"/>
      <c r="B47" s="38"/>
      <c r="C47" s="38"/>
      <c r="D47" s="39"/>
      <c r="E47" s="39"/>
      <c r="F47" s="39"/>
      <c r="G47" s="38"/>
      <c r="H47" s="39"/>
      <c r="I47" s="39"/>
      <c r="J47" s="598"/>
      <c r="K47" s="601"/>
      <c r="L47" s="19"/>
      <c r="M47" s="40"/>
      <c r="N47" s="40"/>
      <c r="O47" s="42"/>
      <c r="P47" s="42"/>
      <c r="Q47" s="19"/>
      <c r="R47" s="19"/>
      <c r="S47" s="48"/>
      <c r="T47" s="43"/>
      <c r="U47" s="43"/>
      <c r="V47" s="19"/>
      <c r="W47" s="19"/>
      <c r="X47" s="19"/>
      <c r="Y47" s="44"/>
      <c r="Z47" s="590"/>
      <c r="AA47" s="595"/>
      <c r="AB47" s="659" t="s">
        <v>120</v>
      </c>
      <c r="AC47" s="660"/>
      <c r="AD47" s="73">
        <f>AVERAGE(AD40:AD46)</f>
        <v>0.57171052631578945</v>
      </c>
      <c r="AE47" s="42"/>
      <c r="AF47" s="661" t="s">
        <v>119</v>
      </c>
      <c r="AG47" s="660"/>
      <c r="AH47" s="73">
        <f>AVERAGE(AH40:AH46)</f>
        <v>0.52714138286893708</v>
      </c>
      <c r="AI47" s="43"/>
      <c r="AJ47" s="43"/>
    </row>
    <row r="48" spans="1:36" s="5" customFormat="1" ht="51" customHeight="1" x14ac:dyDescent="0.25">
      <c r="A48" s="513" t="s">
        <v>100</v>
      </c>
      <c r="B48" s="513" t="s">
        <v>102</v>
      </c>
      <c r="C48" s="513" t="s">
        <v>101</v>
      </c>
      <c r="D48" s="513" t="s">
        <v>104</v>
      </c>
      <c r="E48" s="541" t="s">
        <v>45</v>
      </c>
      <c r="F48" s="513" t="s">
        <v>112</v>
      </c>
      <c r="G48" s="519" t="s">
        <v>117</v>
      </c>
      <c r="H48" s="521" t="s">
        <v>116</v>
      </c>
      <c r="I48" s="521" t="s">
        <v>118</v>
      </c>
      <c r="J48" s="598"/>
      <c r="K48" s="601"/>
      <c r="L48" s="580" t="s">
        <v>45</v>
      </c>
      <c r="M48" s="584" t="s">
        <v>46</v>
      </c>
      <c r="N48" s="584" t="s">
        <v>82</v>
      </c>
      <c r="O48" s="584" t="s">
        <v>47</v>
      </c>
      <c r="P48" s="584" t="s">
        <v>57</v>
      </c>
      <c r="Q48" s="580" t="s">
        <v>51</v>
      </c>
      <c r="R48" s="580">
        <v>0</v>
      </c>
      <c r="S48" s="581">
        <v>285</v>
      </c>
      <c r="T48" s="37" t="s">
        <v>54</v>
      </c>
      <c r="U48" s="37" t="s">
        <v>59</v>
      </c>
      <c r="V48" s="34" t="s">
        <v>51</v>
      </c>
      <c r="W48" s="34">
        <v>0</v>
      </c>
      <c r="X48" s="34">
        <v>300</v>
      </c>
      <c r="Y48" s="590">
        <v>4003114587.0243301</v>
      </c>
      <c r="Z48" s="590"/>
      <c r="AA48" s="595"/>
      <c r="AB48" s="606">
        <v>106</v>
      </c>
      <c r="AC48" s="609">
        <f>+S48</f>
        <v>285</v>
      </c>
      <c r="AD48" s="623">
        <f>+AB48/S48</f>
        <v>0.3719298245614035</v>
      </c>
      <c r="AE48" s="615" t="s">
        <v>256</v>
      </c>
      <c r="AF48" s="88">
        <v>101</v>
      </c>
      <c r="AG48" s="58">
        <f t="shared" ref="AG48:AG54" si="8">+X48</f>
        <v>300</v>
      </c>
      <c r="AH48" s="64">
        <f t="shared" ref="AH48:AH54" si="9">+AF48/X48</f>
        <v>0.33666666666666667</v>
      </c>
      <c r="AI48" s="95" t="s">
        <v>257</v>
      </c>
      <c r="AJ48" s="43"/>
    </row>
    <row r="49" spans="1:36" s="4" customFormat="1" ht="36.75" customHeight="1" x14ac:dyDescent="0.25">
      <c r="A49" s="514"/>
      <c r="B49" s="514"/>
      <c r="C49" s="514"/>
      <c r="D49" s="514"/>
      <c r="E49" s="518"/>
      <c r="F49" s="514"/>
      <c r="G49" s="520"/>
      <c r="H49" s="522"/>
      <c r="I49" s="522"/>
      <c r="J49" s="598"/>
      <c r="K49" s="601"/>
      <c r="L49" s="580"/>
      <c r="M49" s="584"/>
      <c r="N49" s="584"/>
      <c r="O49" s="584"/>
      <c r="P49" s="584"/>
      <c r="Q49" s="580"/>
      <c r="R49" s="580"/>
      <c r="S49" s="581"/>
      <c r="T49" s="37" t="s">
        <v>58</v>
      </c>
      <c r="U49" s="37" t="s">
        <v>60</v>
      </c>
      <c r="V49" s="34" t="s">
        <v>51</v>
      </c>
      <c r="W49" s="34">
        <v>0</v>
      </c>
      <c r="X49" s="34">
        <v>10</v>
      </c>
      <c r="Y49" s="590"/>
      <c r="Z49" s="590"/>
      <c r="AA49" s="595"/>
      <c r="AB49" s="608"/>
      <c r="AC49" s="611"/>
      <c r="AD49" s="624"/>
      <c r="AE49" s="632"/>
      <c r="AF49" s="88">
        <v>3</v>
      </c>
      <c r="AG49" s="58">
        <f t="shared" si="8"/>
        <v>10</v>
      </c>
      <c r="AH49" s="64">
        <f t="shared" si="9"/>
        <v>0.3</v>
      </c>
      <c r="AI49" s="95" t="s">
        <v>258</v>
      </c>
      <c r="AJ49" s="43"/>
    </row>
    <row r="50" spans="1:36" s="5" customFormat="1" ht="67.5" customHeight="1" x14ac:dyDescent="0.25">
      <c r="A50" s="525" t="s">
        <v>100</v>
      </c>
      <c r="B50" s="525" t="s">
        <v>102</v>
      </c>
      <c r="C50" s="525" t="s">
        <v>101</v>
      </c>
      <c r="D50" s="525" t="s">
        <v>104</v>
      </c>
      <c r="E50" s="507" t="s">
        <v>45</v>
      </c>
      <c r="F50" s="525" t="s">
        <v>112</v>
      </c>
      <c r="G50" s="591" t="s">
        <v>117</v>
      </c>
      <c r="H50" s="593" t="s">
        <v>116</v>
      </c>
      <c r="I50" s="593" t="s">
        <v>118</v>
      </c>
      <c r="J50" s="598"/>
      <c r="K50" s="601"/>
      <c r="L50" s="579" t="s">
        <v>45</v>
      </c>
      <c r="M50" s="585" t="s">
        <v>46</v>
      </c>
      <c r="N50" s="585" t="s">
        <v>82</v>
      </c>
      <c r="O50" s="585" t="s">
        <v>49</v>
      </c>
      <c r="P50" s="585" t="s">
        <v>68</v>
      </c>
      <c r="Q50" s="579" t="s">
        <v>52</v>
      </c>
      <c r="R50" s="579">
        <v>0</v>
      </c>
      <c r="S50" s="583">
        <v>0.95</v>
      </c>
      <c r="T50" s="22" t="s">
        <v>70</v>
      </c>
      <c r="U50" s="22" t="s">
        <v>74</v>
      </c>
      <c r="V50" s="36" t="s">
        <v>52</v>
      </c>
      <c r="W50" s="36">
        <v>0</v>
      </c>
      <c r="X50" s="29">
        <v>0.95</v>
      </c>
      <c r="Y50" s="590"/>
      <c r="Z50" s="590"/>
      <c r="AA50" s="595"/>
      <c r="AB50" s="637">
        <f>(25/26)</f>
        <v>0.96153846153846156</v>
      </c>
      <c r="AC50" s="625">
        <f>+S50</f>
        <v>0.95</v>
      </c>
      <c r="AD50" s="623">
        <f>+AB50/S50</f>
        <v>1.0121457489878543</v>
      </c>
      <c r="AE50" s="627" t="s">
        <v>259</v>
      </c>
      <c r="AF50" s="89">
        <f>(2/4)</f>
        <v>0.5</v>
      </c>
      <c r="AG50" s="56">
        <f t="shared" si="8"/>
        <v>0.95</v>
      </c>
      <c r="AH50" s="64">
        <f t="shared" si="9"/>
        <v>0.52631578947368418</v>
      </c>
      <c r="AI50" s="96" t="s">
        <v>260</v>
      </c>
      <c r="AJ50" s="43"/>
    </row>
    <row r="51" spans="1:36" s="4" customFormat="1" ht="68.25" customHeight="1" x14ac:dyDescent="0.25">
      <c r="A51" s="527"/>
      <c r="B51" s="527"/>
      <c r="C51" s="527"/>
      <c r="D51" s="527"/>
      <c r="E51" s="509"/>
      <c r="F51" s="527"/>
      <c r="G51" s="592"/>
      <c r="H51" s="594"/>
      <c r="I51" s="594"/>
      <c r="J51" s="598"/>
      <c r="K51" s="601"/>
      <c r="L51" s="579"/>
      <c r="M51" s="585"/>
      <c r="N51" s="585"/>
      <c r="O51" s="585"/>
      <c r="P51" s="585"/>
      <c r="Q51" s="579"/>
      <c r="R51" s="579"/>
      <c r="S51" s="583"/>
      <c r="T51" s="22" t="s">
        <v>71</v>
      </c>
      <c r="U51" s="22" t="s">
        <v>75</v>
      </c>
      <c r="V51" s="36" t="s">
        <v>52</v>
      </c>
      <c r="W51" s="36">
        <v>0</v>
      </c>
      <c r="X51" s="29">
        <v>0.95</v>
      </c>
      <c r="Y51" s="590"/>
      <c r="Z51" s="590"/>
      <c r="AA51" s="595"/>
      <c r="AB51" s="638"/>
      <c r="AC51" s="611"/>
      <c r="AD51" s="624"/>
      <c r="AE51" s="628"/>
      <c r="AF51" s="89">
        <f>(17/22)</f>
        <v>0.77272727272727271</v>
      </c>
      <c r="AG51" s="56">
        <f t="shared" si="8"/>
        <v>0.95</v>
      </c>
      <c r="AH51" s="64">
        <f t="shared" si="9"/>
        <v>0.8133971291866029</v>
      </c>
      <c r="AI51" s="96" t="s">
        <v>261</v>
      </c>
      <c r="AJ51" s="43"/>
    </row>
    <row r="52" spans="1:36" s="5" customFormat="1" ht="36.75" customHeight="1" x14ac:dyDescent="0.25">
      <c r="A52" s="513" t="s">
        <v>100</v>
      </c>
      <c r="B52" s="513" t="s">
        <v>102</v>
      </c>
      <c r="C52" s="513" t="s">
        <v>101</v>
      </c>
      <c r="D52" s="513" t="s">
        <v>108</v>
      </c>
      <c r="E52" s="541" t="s">
        <v>56</v>
      </c>
      <c r="F52" s="513" t="s">
        <v>109</v>
      </c>
      <c r="G52" s="519" t="s">
        <v>117</v>
      </c>
      <c r="H52" s="521" t="s">
        <v>116</v>
      </c>
      <c r="I52" s="521" t="s">
        <v>118</v>
      </c>
      <c r="J52" s="598"/>
      <c r="K52" s="601"/>
      <c r="L52" s="580" t="s">
        <v>56</v>
      </c>
      <c r="M52" s="584" t="s">
        <v>46</v>
      </c>
      <c r="N52" s="584" t="s">
        <v>82</v>
      </c>
      <c r="O52" s="584" t="s">
        <v>48</v>
      </c>
      <c r="P52" s="584" t="s">
        <v>61</v>
      </c>
      <c r="Q52" s="580" t="s">
        <v>51</v>
      </c>
      <c r="R52" s="580">
        <v>0</v>
      </c>
      <c r="S52" s="581">
        <v>1283</v>
      </c>
      <c r="T52" s="37" t="s">
        <v>55</v>
      </c>
      <c r="U52" s="37" t="s">
        <v>62</v>
      </c>
      <c r="V52" s="34" t="s">
        <v>51</v>
      </c>
      <c r="W52" s="34">
        <v>0</v>
      </c>
      <c r="X52" s="34">
        <v>105</v>
      </c>
      <c r="Y52" s="590"/>
      <c r="Z52" s="590"/>
      <c r="AA52" s="595"/>
      <c r="AB52" s="606">
        <v>621</v>
      </c>
      <c r="AC52" s="609">
        <f>+S52</f>
        <v>1283</v>
      </c>
      <c r="AD52" s="612">
        <f>+AB52/S52</f>
        <v>0.48402182385035075</v>
      </c>
      <c r="AE52" s="615" t="s">
        <v>262</v>
      </c>
      <c r="AF52" s="88">
        <v>67</v>
      </c>
      <c r="AG52" s="58">
        <f t="shared" si="8"/>
        <v>105</v>
      </c>
      <c r="AH52" s="64">
        <f t="shared" si="9"/>
        <v>0.63809523809523805</v>
      </c>
      <c r="AI52" s="95" t="s">
        <v>263</v>
      </c>
      <c r="AJ52" s="43"/>
    </row>
    <row r="53" spans="1:36" s="4" customFormat="1" ht="53.25" customHeight="1" x14ac:dyDescent="0.25">
      <c r="A53" s="542"/>
      <c r="B53" s="542"/>
      <c r="C53" s="542"/>
      <c r="D53" s="542"/>
      <c r="E53" s="517"/>
      <c r="F53" s="542"/>
      <c r="G53" s="561"/>
      <c r="H53" s="603"/>
      <c r="I53" s="603"/>
      <c r="J53" s="598"/>
      <c r="K53" s="601"/>
      <c r="L53" s="580"/>
      <c r="M53" s="584"/>
      <c r="N53" s="584"/>
      <c r="O53" s="584"/>
      <c r="P53" s="584"/>
      <c r="Q53" s="580"/>
      <c r="R53" s="580"/>
      <c r="S53" s="581"/>
      <c r="T53" s="37" t="s">
        <v>72</v>
      </c>
      <c r="U53" s="37" t="s">
        <v>76</v>
      </c>
      <c r="V53" s="34" t="s">
        <v>51</v>
      </c>
      <c r="W53" s="34">
        <v>0</v>
      </c>
      <c r="X53" s="34">
        <v>105</v>
      </c>
      <c r="Y53" s="590"/>
      <c r="Z53" s="590"/>
      <c r="AA53" s="595"/>
      <c r="AB53" s="607"/>
      <c r="AC53" s="610"/>
      <c r="AD53" s="613"/>
      <c r="AE53" s="616"/>
      <c r="AF53" s="88">
        <v>43</v>
      </c>
      <c r="AG53" s="58">
        <f t="shared" si="8"/>
        <v>105</v>
      </c>
      <c r="AH53" s="64">
        <f t="shared" si="9"/>
        <v>0.40952380952380951</v>
      </c>
      <c r="AI53" s="95" t="s">
        <v>264</v>
      </c>
      <c r="AJ53" s="43"/>
    </row>
    <row r="54" spans="1:36" s="5" customFormat="1" ht="43.5" customHeight="1" x14ac:dyDescent="0.25">
      <c r="A54" s="514"/>
      <c r="B54" s="514"/>
      <c r="C54" s="514"/>
      <c r="D54" s="514"/>
      <c r="E54" s="518"/>
      <c r="F54" s="514"/>
      <c r="G54" s="520"/>
      <c r="H54" s="522"/>
      <c r="I54" s="522"/>
      <c r="J54" s="598"/>
      <c r="K54" s="601"/>
      <c r="L54" s="580"/>
      <c r="M54" s="584"/>
      <c r="N54" s="584"/>
      <c r="O54" s="584"/>
      <c r="P54" s="584"/>
      <c r="Q54" s="580"/>
      <c r="R54" s="580"/>
      <c r="S54" s="581"/>
      <c r="T54" s="37" t="s">
        <v>73</v>
      </c>
      <c r="U54" s="37" t="s">
        <v>77</v>
      </c>
      <c r="V54" s="34" t="s">
        <v>51</v>
      </c>
      <c r="W54" s="34">
        <v>0</v>
      </c>
      <c r="X54" s="34">
        <v>1245</v>
      </c>
      <c r="Y54" s="590"/>
      <c r="Z54" s="590"/>
      <c r="AA54" s="595"/>
      <c r="AB54" s="608"/>
      <c r="AC54" s="611"/>
      <c r="AD54" s="614"/>
      <c r="AE54" s="617"/>
      <c r="AF54" s="88">
        <v>690</v>
      </c>
      <c r="AG54" s="58">
        <f t="shared" si="8"/>
        <v>1245</v>
      </c>
      <c r="AH54" s="63">
        <f t="shared" si="9"/>
        <v>0.55421686746987953</v>
      </c>
      <c r="AI54" s="95" t="s">
        <v>281</v>
      </c>
      <c r="AJ54" s="43"/>
    </row>
    <row r="55" spans="1:36" s="18" customFormat="1" ht="54.75" customHeight="1" x14ac:dyDescent="0.25">
      <c r="A55" s="38"/>
      <c r="B55" s="38"/>
      <c r="C55" s="38"/>
      <c r="D55" s="39"/>
      <c r="E55" s="39"/>
      <c r="F55" s="39"/>
      <c r="G55" s="38"/>
      <c r="H55" s="39"/>
      <c r="I55" s="39"/>
      <c r="J55" s="598"/>
      <c r="K55" s="601"/>
      <c r="L55" s="19"/>
      <c r="M55" s="40"/>
      <c r="N55" s="40"/>
      <c r="O55" s="42"/>
      <c r="P55" s="42"/>
      <c r="Q55" s="19"/>
      <c r="R55" s="19"/>
      <c r="S55" s="48"/>
      <c r="T55" s="43"/>
      <c r="U55" s="43"/>
      <c r="V55" s="19"/>
      <c r="W55" s="19"/>
      <c r="X55" s="19"/>
      <c r="Y55" s="44"/>
      <c r="Z55" s="590"/>
      <c r="AA55" s="595"/>
      <c r="AB55" s="659" t="s">
        <v>120</v>
      </c>
      <c r="AC55" s="660"/>
      <c r="AD55" s="73">
        <f>AVERAGE(AD48:AD54)</f>
        <v>0.62269913246653619</v>
      </c>
      <c r="AE55" s="42"/>
      <c r="AF55" s="661" t="s">
        <v>119</v>
      </c>
      <c r="AG55" s="660"/>
      <c r="AH55" s="73">
        <f>AVERAGE(AH48:AH54)</f>
        <v>0.51117364291655432</v>
      </c>
      <c r="AI55" s="43"/>
      <c r="AJ55" s="43"/>
    </row>
    <row r="56" spans="1:36" s="30" customFormat="1" ht="39" customHeight="1" x14ac:dyDescent="0.25">
      <c r="A56" s="10" t="s">
        <v>100</v>
      </c>
      <c r="B56" s="10" t="s">
        <v>102</v>
      </c>
      <c r="C56" s="10" t="s">
        <v>101</v>
      </c>
      <c r="D56" s="11" t="s">
        <v>110</v>
      </c>
      <c r="E56" s="11" t="s">
        <v>103</v>
      </c>
      <c r="F56" s="8" t="s">
        <v>111</v>
      </c>
      <c r="G56" s="158" t="s">
        <v>117</v>
      </c>
      <c r="H56" s="159" t="s">
        <v>116</v>
      </c>
      <c r="I56" s="159" t="s">
        <v>118</v>
      </c>
      <c r="J56" s="598"/>
      <c r="K56" s="601"/>
      <c r="L56" s="148"/>
      <c r="M56" s="149" t="s">
        <v>46</v>
      </c>
      <c r="N56" s="36" t="s">
        <v>95</v>
      </c>
      <c r="O56" s="22" t="s">
        <v>83</v>
      </c>
      <c r="P56" s="22" t="s">
        <v>89</v>
      </c>
      <c r="Q56" s="36" t="s">
        <v>51</v>
      </c>
      <c r="R56" s="36">
        <v>0</v>
      </c>
      <c r="S56" s="47">
        <v>6000</v>
      </c>
      <c r="T56" s="669"/>
      <c r="U56" s="670"/>
      <c r="V56" s="670"/>
      <c r="W56" s="670"/>
      <c r="X56" s="671"/>
      <c r="Y56" s="590">
        <v>2932670591</v>
      </c>
      <c r="Z56" s="590"/>
      <c r="AA56" s="595"/>
      <c r="AB56" s="69">
        <v>1436</v>
      </c>
      <c r="AC56" s="59">
        <f>+S56</f>
        <v>6000</v>
      </c>
      <c r="AD56" s="54">
        <f>+AB56/S56</f>
        <v>0.23933333333333334</v>
      </c>
      <c r="AE56" s="86" t="s">
        <v>217</v>
      </c>
      <c r="AF56" s="684"/>
      <c r="AG56" s="685"/>
      <c r="AH56" s="685"/>
      <c r="AI56" s="685"/>
      <c r="AJ56" s="43"/>
    </row>
    <row r="57" spans="1:36" s="30" customFormat="1" ht="36.75" customHeight="1" x14ac:dyDescent="0.25">
      <c r="A57" s="10" t="s">
        <v>100</v>
      </c>
      <c r="B57" s="10" t="s">
        <v>102</v>
      </c>
      <c r="C57" s="10" t="s">
        <v>101</v>
      </c>
      <c r="D57" s="11" t="s">
        <v>110</v>
      </c>
      <c r="E57" s="11" t="s">
        <v>103</v>
      </c>
      <c r="F57" s="8" t="s">
        <v>111</v>
      </c>
      <c r="G57" s="158" t="s">
        <v>117</v>
      </c>
      <c r="H57" s="159" t="s">
        <v>116</v>
      </c>
      <c r="I57" s="159" t="s">
        <v>118</v>
      </c>
      <c r="J57" s="598"/>
      <c r="K57" s="601"/>
      <c r="L57" s="148"/>
      <c r="M57" s="149" t="s">
        <v>46</v>
      </c>
      <c r="N57" s="36" t="s">
        <v>95</v>
      </c>
      <c r="O57" s="22" t="s">
        <v>84</v>
      </c>
      <c r="P57" s="22" t="s">
        <v>90</v>
      </c>
      <c r="Q57" s="36" t="s">
        <v>51</v>
      </c>
      <c r="R57" s="36">
        <v>0</v>
      </c>
      <c r="S57" s="47">
        <v>1800</v>
      </c>
      <c r="T57" s="672"/>
      <c r="U57" s="673"/>
      <c r="V57" s="673"/>
      <c r="W57" s="673"/>
      <c r="X57" s="674"/>
      <c r="Y57" s="590"/>
      <c r="Z57" s="590"/>
      <c r="AA57" s="595"/>
      <c r="AB57" s="69">
        <v>375</v>
      </c>
      <c r="AC57" s="59">
        <f t="shared" ref="AC57:AC61" si="10">+S57</f>
        <v>1800</v>
      </c>
      <c r="AD57" s="102">
        <f>+AB57/S57</f>
        <v>0.20833333333333334</v>
      </c>
      <c r="AE57" s="86" t="s">
        <v>218</v>
      </c>
      <c r="AF57" s="686"/>
      <c r="AG57" s="687"/>
      <c r="AH57" s="687"/>
      <c r="AI57" s="687"/>
      <c r="AJ57" s="43"/>
    </row>
    <row r="58" spans="1:36" s="30" customFormat="1" ht="71.25" customHeight="1" x14ac:dyDescent="0.25">
      <c r="A58" s="10" t="s">
        <v>100</v>
      </c>
      <c r="B58" s="10" t="s">
        <v>102</v>
      </c>
      <c r="C58" s="10" t="s">
        <v>101</v>
      </c>
      <c r="D58" s="11" t="s">
        <v>110</v>
      </c>
      <c r="E58" s="11" t="s">
        <v>103</v>
      </c>
      <c r="F58" s="8" t="s">
        <v>111</v>
      </c>
      <c r="G58" s="158" t="s">
        <v>117</v>
      </c>
      <c r="H58" s="159" t="s">
        <v>116</v>
      </c>
      <c r="I58" s="159" t="s">
        <v>118</v>
      </c>
      <c r="J58" s="598"/>
      <c r="K58" s="601"/>
      <c r="L58" s="148"/>
      <c r="M58" s="149" t="s">
        <v>46</v>
      </c>
      <c r="N58" s="36" t="s">
        <v>95</v>
      </c>
      <c r="O58" s="22" t="s">
        <v>85</v>
      </c>
      <c r="P58" s="22" t="s">
        <v>91</v>
      </c>
      <c r="Q58" s="36" t="s">
        <v>52</v>
      </c>
      <c r="R58" s="36">
        <v>0</v>
      </c>
      <c r="S58" s="51">
        <v>0.9</v>
      </c>
      <c r="T58" s="672"/>
      <c r="U58" s="673"/>
      <c r="V58" s="673"/>
      <c r="W58" s="673"/>
      <c r="X58" s="674"/>
      <c r="Y58" s="590"/>
      <c r="Z58" s="590"/>
      <c r="AA58" s="595"/>
      <c r="AB58" s="72">
        <f>(117/426)</f>
        <v>0.27464788732394368</v>
      </c>
      <c r="AC58" s="54">
        <f t="shared" si="10"/>
        <v>0.9</v>
      </c>
      <c r="AD58" s="54">
        <f>+AB58/S58</f>
        <v>0.30516431924882631</v>
      </c>
      <c r="AE58" s="86" t="s">
        <v>219</v>
      </c>
      <c r="AF58" s="686"/>
      <c r="AG58" s="687"/>
      <c r="AH58" s="687"/>
      <c r="AI58" s="687"/>
      <c r="AJ58" s="43"/>
    </row>
    <row r="59" spans="1:36" s="30" customFormat="1" ht="59.25" customHeight="1" x14ac:dyDescent="0.25">
      <c r="A59" s="10" t="s">
        <v>100</v>
      </c>
      <c r="B59" s="10" t="s">
        <v>102</v>
      </c>
      <c r="C59" s="10" t="s">
        <v>101</v>
      </c>
      <c r="D59" s="11" t="s">
        <v>110</v>
      </c>
      <c r="E59" s="11" t="s">
        <v>103</v>
      </c>
      <c r="F59" s="8" t="s">
        <v>111</v>
      </c>
      <c r="G59" s="158" t="s">
        <v>117</v>
      </c>
      <c r="H59" s="159" t="s">
        <v>116</v>
      </c>
      <c r="I59" s="159" t="s">
        <v>118</v>
      </c>
      <c r="J59" s="598"/>
      <c r="K59" s="601"/>
      <c r="L59" s="148"/>
      <c r="M59" s="149" t="s">
        <v>46</v>
      </c>
      <c r="N59" s="36" t="s">
        <v>95</v>
      </c>
      <c r="O59" s="22" t="s">
        <v>86</v>
      </c>
      <c r="P59" s="22" t="s">
        <v>92</v>
      </c>
      <c r="Q59" s="36" t="s">
        <v>52</v>
      </c>
      <c r="R59" s="36">
        <v>0</v>
      </c>
      <c r="S59" s="51">
        <v>0.95</v>
      </c>
      <c r="T59" s="672"/>
      <c r="U59" s="673"/>
      <c r="V59" s="673"/>
      <c r="W59" s="673"/>
      <c r="X59" s="674"/>
      <c r="Y59" s="590"/>
      <c r="Z59" s="590"/>
      <c r="AA59" s="595"/>
      <c r="AB59" s="72">
        <f>(256/967)</f>
        <v>0.26473629782833508</v>
      </c>
      <c r="AC59" s="54">
        <f t="shared" si="10"/>
        <v>0.95</v>
      </c>
      <c r="AD59" s="54">
        <f>+AB59/S59</f>
        <v>0.27866978718772112</v>
      </c>
      <c r="AE59" s="86" t="s">
        <v>215</v>
      </c>
      <c r="AF59" s="686"/>
      <c r="AG59" s="687"/>
      <c r="AH59" s="687"/>
      <c r="AI59" s="687"/>
      <c r="AJ59" s="43"/>
    </row>
    <row r="60" spans="1:36" s="30" customFormat="1" ht="49.5" customHeight="1" x14ac:dyDescent="0.25">
      <c r="A60" s="10" t="s">
        <v>100</v>
      </c>
      <c r="B60" s="10" t="s">
        <v>102</v>
      </c>
      <c r="C60" s="10" t="s">
        <v>101</v>
      </c>
      <c r="D60" s="11" t="s">
        <v>110</v>
      </c>
      <c r="E60" s="11" t="s">
        <v>103</v>
      </c>
      <c r="F60" s="8" t="s">
        <v>111</v>
      </c>
      <c r="G60" s="158" t="s">
        <v>117</v>
      </c>
      <c r="H60" s="159" t="s">
        <v>116</v>
      </c>
      <c r="I60" s="159" t="s">
        <v>118</v>
      </c>
      <c r="J60" s="598"/>
      <c r="K60" s="601"/>
      <c r="L60" s="148"/>
      <c r="M60" s="149" t="s">
        <v>46</v>
      </c>
      <c r="N60" s="36" t="s">
        <v>95</v>
      </c>
      <c r="O60" s="22" t="s">
        <v>87</v>
      </c>
      <c r="P60" s="22" t="s">
        <v>93</v>
      </c>
      <c r="Q60" s="36" t="s">
        <v>52</v>
      </c>
      <c r="R60" s="36">
        <v>0</v>
      </c>
      <c r="S60" s="51">
        <v>1</v>
      </c>
      <c r="T60" s="672"/>
      <c r="U60" s="673"/>
      <c r="V60" s="673"/>
      <c r="W60" s="673"/>
      <c r="X60" s="674"/>
      <c r="Y60" s="590"/>
      <c r="Z60" s="590"/>
      <c r="AA60" s="595"/>
      <c r="AB60" s="72">
        <f>(11/63)</f>
        <v>0.17460317460317459</v>
      </c>
      <c r="AC60" s="54">
        <f t="shared" si="10"/>
        <v>1</v>
      </c>
      <c r="AD60" s="54">
        <f>+AB60/S60</f>
        <v>0.17460317460317459</v>
      </c>
      <c r="AE60" s="86" t="s">
        <v>216</v>
      </c>
      <c r="AF60" s="686"/>
      <c r="AG60" s="687"/>
      <c r="AH60" s="687"/>
      <c r="AI60" s="687"/>
      <c r="AJ60" s="43"/>
    </row>
    <row r="61" spans="1:36" s="30" customFormat="1" ht="39" customHeight="1" x14ac:dyDescent="0.25">
      <c r="A61" s="10" t="s">
        <v>100</v>
      </c>
      <c r="B61" s="10" t="s">
        <v>102</v>
      </c>
      <c r="C61" s="10" t="s">
        <v>101</v>
      </c>
      <c r="D61" s="11" t="s">
        <v>110</v>
      </c>
      <c r="E61" s="11" t="s">
        <v>103</v>
      </c>
      <c r="F61" s="8" t="s">
        <v>111</v>
      </c>
      <c r="G61" s="158" t="s">
        <v>117</v>
      </c>
      <c r="H61" s="159" t="s">
        <v>116</v>
      </c>
      <c r="I61" s="159" t="s">
        <v>118</v>
      </c>
      <c r="J61" s="598"/>
      <c r="K61" s="601"/>
      <c r="L61" s="148"/>
      <c r="M61" s="149" t="s">
        <v>46</v>
      </c>
      <c r="N61" s="36" t="s">
        <v>95</v>
      </c>
      <c r="O61" s="22" t="s">
        <v>88</v>
      </c>
      <c r="P61" s="22" t="s">
        <v>94</v>
      </c>
      <c r="Q61" s="36" t="s">
        <v>52</v>
      </c>
      <c r="R61" s="36">
        <v>0</v>
      </c>
      <c r="S61" s="51">
        <v>0.7</v>
      </c>
      <c r="T61" s="675"/>
      <c r="U61" s="676"/>
      <c r="V61" s="676"/>
      <c r="W61" s="676"/>
      <c r="X61" s="677"/>
      <c r="Y61" s="590"/>
      <c r="Z61" s="590"/>
      <c r="AA61" s="595"/>
      <c r="AB61" s="72"/>
      <c r="AC61" s="54">
        <f t="shared" si="10"/>
        <v>0.7</v>
      </c>
      <c r="AD61" s="54"/>
      <c r="AE61" s="125" t="s">
        <v>220</v>
      </c>
      <c r="AF61" s="686"/>
      <c r="AG61" s="687"/>
      <c r="AH61" s="687"/>
      <c r="AI61" s="687"/>
      <c r="AJ61" s="43"/>
    </row>
    <row r="62" spans="1:36" s="18" customFormat="1" ht="23.25" customHeight="1" x14ac:dyDescent="0.25">
      <c r="A62" s="38"/>
      <c r="B62" s="38"/>
      <c r="C62" s="38"/>
      <c r="D62" s="39"/>
      <c r="E62" s="39"/>
      <c r="F62" s="39"/>
      <c r="G62" s="38"/>
      <c r="H62" s="39"/>
      <c r="I62" s="39"/>
      <c r="J62" s="598"/>
      <c r="K62" s="601"/>
      <c r="L62" s="19"/>
      <c r="M62" s="40"/>
      <c r="N62" s="40"/>
      <c r="O62" s="42"/>
      <c r="P62" s="42"/>
      <c r="Q62" s="19"/>
      <c r="R62" s="19"/>
      <c r="S62" s="48"/>
      <c r="T62" s="43"/>
      <c r="U62" s="43"/>
      <c r="V62" s="19"/>
      <c r="W62" s="19"/>
      <c r="X62" s="19"/>
      <c r="Y62" s="44"/>
      <c r="Z62" s="590"/>
      <c r="AA62" s="595"/>
      <c r="AB62" s="659" t="s">
        <v>120</v>
      </c>
      <c r="AC62" s="660"/>
      <c r="AD62" s="127">
        <f>AVERAGE(AD56:AD61)</f>
        <v>0.24122078954127774</v>
      </c>
      <c r="AE62" s="42"/>
      <c r="AF62" s="705"/>
      <c r="AG62" s="705"/>
      <c r="AH62" s="50"/>
      <c r="AI62" s="70"/>
    </row>
    <row r="63" spans="1:36" s="4" customFormat="1" ht="122.25" customHeight="1" x14ac:dyDescent="0.25">
      <c r="A63" s="9" t="s">
        <v>100</v>
      </c>
      <c r="B63" s="9" t="s">
        <v>102</v>
      </c>
      <c r="C63" s="9" t="s">
        <v>114</v>
      </c>
      <c r="D63" s="160" t="s">
        <v>108</v>
      </c>
      <c r="E63" s="7" t="s">
        <v>45</v>
      </c>
      <c r="F63" s="160" t="s">
        <v>109</v>
      </c>
      <c r="G63" s="9" t="s">
        <v>117</v>
      </c>
      <c r="H63" s="21" t="s">
        <v>116</v>
      </c>
      <c r="I63" s="21" t="s">
        <v>118</v>
      </c>
      <c r="J63" s="598"/>
      <c r="K63" s="601"/>
      <c r="L63" s="150" t="s">
        <v>45</v>
      </c>
      <c r="M63" s="151" t="s">
        <v>46</v>
      </c>
      <c r="N63" s="34" t="s">
        <v>96</v>
      </c>
      <c r="O63" s="37" t="s">
        <v>209</v>
      </c>
      <c r="P63" s="37" t="s">
        <v>208</v>
      </c>
      <c r="Q63" s="34" t="s">
        <v>52</v>
      </c>
      <c r="R63" s="34">
        <v>0</v>
      </c>
      <c r="S63" s="52">
        <v>0.95</v>
      </c>
      <c r="T63" s="678"/>
      <c r="U63" s="679"/>
      <c r="V63" s="679"/>
      <c r="W63" s="679"/>
      <c r="X63" s="680"/>
      <c r="Y63" s="161">
        <v>921221561.19500005</v>
      </c>
      <c r="Z63" s="590"/>
      <c r="AA63" s="595"/>
      <c r="AB63" s="77">
        <f>(248/299)</f>
        <v>0.8294314381270903</v>
      </c>
      <c r="AC63" s="56">
        <f>+S63</f>
        <v>0.95</v>
      </c>
      <c r="AD63" s="56">
        <f>+AB63/S63</f>
        <v>0.87308572434430565</v>
      </c>
      <c r="AE63" s="130" t="s">
        <v>214</v>
      </c>
      <c r="AF63" s="678"/>
      <c r="AG63" s="679"/>
      <c r="AH63" s="679"/>
      <c r="AI63" s="688"/>
    </row>
    <row r="64" spans="1:36" s="18" customFormat="1" ht="35.25" customHeight="1" x14ac:dyDescent="0.25">
      <c r="A64" s="38"/>
      <c r="B64" s="38"/>
      <c r="C64" s="38"/>
      <c r="D64" s="39"/>
      <c r="E64" s="39"/>
      <c r="F64" s="39"/>
      <c r="G64" s="38"/>
      <c r="H64" s="39"/>
      <c r="I64" s="39"/>
      <c r="J64" s="598"/>
      <c r="K64" s="601"/>
      <c r="L64" s="19"/>
      <c r="M64" s="40"/>
      <c r="N64" s="40"/>
      <c r="O64" s="42"/>
      <c r="P64" s="42"/>
      <c r="Q64" s="19"/>
      <c r="R64" s="19"/>
      <c r="S64" s="48"/>
      <c r="T64" s="43"/>
      <c r="U64" s="43"/>
      <c r="V64" s="19"/>
      <c r="W64" s="19"/>
      <c r="X64" s="19"/>
      <c r="Y64" s="44"/>
      <c r="Z64" s="590"/>
      <c r="AA64" s="595"/>
      <c r="AB64" s="659" t="s">
        <v>120</v>
      </c>
      <c r="AC64" s="660"/>
      <c r="AD64" s="73">
        <f>AVERAGE(AD63)</f>
        <v>0.87308572434430565</v>
      </c>
      <c r="AE64" s="689"/>
      <c r="AF64" s="689"/>
      <c r="AG64" s="689"/>
      <c r="AH64" s="689"/>
      <c r="AI64" s="690"/>
    </row>
    <row r="65" spans="1:36" s="5" customFormat="1" ht="59.25" customHeight="1" x14ac:dyDescent="0.25">
      <c r="A65" s="525" t="s">
        <v>100</v>
      </c>
      <c r="B65" s="525" t="s">
        <v>102</v>
      </c>
      <c r="C65" s="525" t="s">
        <v>101</v>
      </c>
      <c r="D65" s="525" t="s">
        <v>106</v>
      </c>
      <c r="E65" s="525" t="s">
        <v>105</v>
      </c>
      <c r="F65" s="525" t="s">
        <v>107</v>
      </c>
      <c r="G65" s="591" t="s">
        <v>117</v>
      </c>
      <c r="H65" s="593" t="s">
        <v>116</v>
      </c>
      <c r="I65" s="593" t="s">
        <v>118</v>
      </c>
      <c r="J65" s="598"/>
      <c r="K65" s="601"/>
      <c r="L65" s="579"/>
      <c r="M65" s="585" t="s">
        <v>46</v>
      </c>
      <c r="N65" s="579" t="s">
        <v>99</v>
      </c>
      <c r="O65" s="585" t="s">
        <v>125</v>
      </c>
      <c r="P65" s="588" t="s">
        <v>210</v>
      </c>
      <c r="Q65" s="579" t="s">
        <v>124</v>
      </c>
      <c r="R65" s="579">
        <v>0</v>
      </c>
      <c r="S65" s="578">
        <v>17</v>
      </c>
      <c r="T65" s="22" t="s">
        <v>211</v>
      </c>
      <c r="U65" s="22" t="s">
        <v>212</v>
      </c>
      <c r="V65" s="36" t="s">
        <v>51</v>
      </c>
      <c r="W65" s="36">
        <v>0</v>
      </c>
      <c r="X65" s="105">
        <v>80</v>
      </c>
      <c r="Y65" s="590">
        <v>517804725.42500001</v>
      </c>
      <c r="Z65" s="590"/>
      <c r="AA65" s="595"/>
      <c r="AB65" s="695">
        <v>2</v>
      </c>
      <c r="AC65" s="697">
        <f>+S65</f>
        <v>17</v>
      </c>
      <c r="AD65" s="641">
        <f>+AB65/AC65</f>
        <v>0.11764705882352941</v>
      </c>
      <c r="AE65" s="700" t="s">
        <v>222</v>
      </c>
      <c r="AF65" s="36">
        <v>34</v>
      </c>
      <c r="AG65" s="76">
        <f>+X65</f>
        <v>80</v>
      </c>
      <c r="AH65" s="56">
        <f>+AF65/X65</f>
        <v>0.42499999999999999</v>
      </c>
      <c r="AI65" s="121" t="s">
        <v>221</v>
      </c>
      <c r="AJ65" s="101"/>
    </row>
    <row r="66" spans="1:36" s="4" customFormat="1" ht="57.75" customHeight="1" thickBot="1" x14ac:dyDescent="0.3">
      <c r="A66" s="527"/>
      <c r="B66" s="527"/>
      <c r="C66" s="527"/>
      <c r="D66" s="527"/>
      <c r="E66" s="527"/>
      <c r="F66" s="527"/>
      <c r="G66" s="592"/>
      <c r="H66" s="594"/>
      <c r="I66" s="594"/>
      <c r="J66" s="599"/>
      <c r="K66" s="602"/>
      <c r="L66" s="579"/>
      <c r="M66" s="585"/>
      <c r="N66" s="579"/>
      <c r="O66" s="585"/>
      <c r="P66" s="588"/>
      <c r="Q66" s="579"/>
      <c r="R66" s="579"/>
      <c r="S66" s="578"/>
      <c r="T66" s="22" t="s">
        <v>97</v>
      </c>
      <c r="U66" s="22" t="s">
        <v>98</v>
      </c>
      <c r="V66" s="23" t="s">
        <v>52</v>
      </c>
      <c r="W66" s="23">
        <v>0</v>
      </c>
      <c r="X66" s="29">
        <v>1</v>
      </c>
      <c r="Y66" s="590"/>
      <c r="Z66" s="590"/>
      <c r="AA66" s="595"/>
      <c r="AB66" s="696"/>
      <c r="AC66" s="698"/>
      <c r="AD66" s="699"/>
      <c r="AE66" s="701"/>
      <c r="AF66" s="112">
        <f>(241/241)</f>
        <v>1</v>
      </c>
      <c r="AG66" s="111">
        <f>+X66</f>
        <v>1</v>
      </c>
      <c r="AH66" s="79">
        <f>+AF66/X66</f>
        <v>1</v>
      </c>
      <c r="AI66" s="122" t="s">
        <v>213</v>
      </c>
    </row>
    <row r="67" spans="1:36" s="18" customFormat="1" ht="55.5" customHeight="1" thickBot="1" x14ac:dyDescent="0.3">
      <c r="A67" s="38"/>
      <c r="B67" s="38"/>
      <c r="C67" s="38"/>
      <c r="D67" s="39"/>
      <c r="E67" s="39"/>
      <c r="F67" s="39"/>
      <c r="G67" s="38"/>
      <c r="H67" s="39"/>
      <c r="I67" s="39"/>
      <c r="J67" s="1"/>
      <c r="K67" s="6"/>
      <c r="L67" s="19"/>
      <c r="M67" s="40"/>
      <c r="N67" s="40"/>
      <c r="O67" s="42"/>
      <c r="P67" s="42"/>
      <c r="Q67" s="19"/>
      <c r="R67" s="19"/>
      <c r="S67" s="48"/>
      <c r="T67" s="43"/>
      <c r="U67" s="43"/>
      <c r="V67" s="19"/>
      <c r="W67" s="19"/>
      <c r="X67" s="19"/>
      <c r="Y67" s="44"/>
      <c r="Z67" s="6"/>
      <c r="AA67" s="6"/>
      <c r="AB67" s="702" t="s">
        <v>120</v>
      </c>
      <c r="AC67" s="706"/>
      <c r="AD67" s="123">
        <f>AVERAGE(AD65:AD66)</f>
        <v>0.11764705882352941</v>
      </c>
      <c r="AE67" s="113"/>
      <c r="AF67" s="707" t="s">
        <v>119</v>
      </c>
      <c r="AG67" s="706"/>
      <c r="AH67" s="123">
        <f>AVERAGE(AH65:AH66)</f>
        <v>0.71250000000000002</v>
      </c>
      <c r="AI67" s="114"/>
    </row>
    <row r="68" spans="1:36" ht="18.75" customHeight="1" x14ac:dyDescent="0.25">
      <c r="R68" s="126"/>
    </row>
    <row r="69" spans="1:36" ht="10.5" customHeight="1" x14ac:dyDescent="0.25"/>
    <row r="70" spans="1:36" ht="12" customHeight="1" thickBot="1" x14ac:dyDescent="0.3"/>
    <row r="71" spans="1:36" ht="61.5" customHeight="1" thickBot="1" x14ac:dyDescent="0.3">
      <c r="AB71" s="702" t="s">
        <v>122</v>
      </c>
      <c r="AC71" s="703"/>
      <c r="AD71" s="156">
        <f>AVERAGE(AD67,AD64,AD62,AD55,AD47,AD39,AD31,AD23,AD15,AD8)</f>
        <v>0.48967625976492163</v>
      </c>
      <c r="AF71" s="702" t="s">
        <v>123</v>
      </c>
      <c r="AG71" s="704"/>
      <c r="AH71" s="124">
        <f>AVERAGE(AH67,AH55,AH47,AH39,AH31,AH23,AH15)</f>
        <v>0.47219035160636658</v>
      </c>
    </row>
    <row r="72" spans="1:36" ht="40.5" customHeight="1" x14ac:dyDescent="0.25">
      <c r="AC72" s="90"/>
      <c r="AD72" s="45"/>
      <c r="AE72" s="91"/>
      <c r="AF72" s="92"/>
      <c r="AG72" s="90"/>
    </row>
    <row r="73" spans="1:36" ht="22.5" customHeight="1" x14ac:dyDescent="0.25">
      <c r="AC73" s="45"/>
      <c r="AD73" s="45"/>
      <c r="AE73" s="2"/>
      <c r="AF73" s="2"/>
      <c r="AG73" s="93"/>
    </row>
  </sheetData>
  <sheetProtection algorithmName="SHA-512" hashValue="//I2yOmXElQDybSpaNxlb83BqhNLbZ1rFHV3/eLdKpZ4kTBh2MNE6TqOgK8ZT8oKt0aKglkrBgOwnvuAFByeKg==" saltValue="4/O+TvbztokSKn/CRfHN9A==" spinCount="100000" sheet="1" objects="1" scenarios="1" selectLockedCells="1" selectUnlockedCells="1"/>
  <mergeCells count="432">
    <mergeCell ref="AB65:AB66"/>
    <mergeCell ref="AC65:AC66"/>
    <mergeCell ref="AD65:AD66"/>
    <mergeCell ref="AE65:AE66"/>
    <mergeCell ref="AB71:AC71"/>
    <mergeCell ref="AF71:AG71"/>
    <mergeCell ref="AB62:AC62"/>
    <mergeCell ref="AF62:AG62"/>
    <mergeCell ref="AB64:AC64"/>
    <mergeCell ref="AB67:AC67"/>
    <mergeCell ref="AF67:AG67"/>
    <mergeCell ref="T56:X61"/>
    <mergeCell ref="T13:X13"/>
    <mergeCell ref="T14:X14"/>
    <mergeCell ref="T63:X63"/>
    <mergeCell ref="AF56:AI61"/>
    <mergeCell ref="AF13:AI13"/>
    <mergeCell ref="AF14:AI14"/>
    <mergeCell ref="AF63:AI63"/>
    <mergeCell ref="AE64:AI64"/>
    <mergeCell ref="AF23:AG23"/>
    <mergeCell ref="AB31:AC31"/>
    <mergeCell ref="AF31:AG31"/>
    <mergeCell ref="AB39:AC39"/>
    <mergeCell ref="AF39:AG39"/>
    <mergeCell ref="AB47:AC47"/>
    <mergeCell ref="AF47:AG47"/>
    <mergeCell ref="AB55:AC55"/>
    <mergeCell ref="AF55:AG55"/>
    <mergeCell ref="AB28:AB30"/>
    <mergeCell ref="AC28:AC30"/>
    <mergeCell ref="AD28:AD30"/>
    <mergeCell ref="AE28:AE30"/>
    <mergeCell ref="AB34:AB35"/>
    <mergeCell ref="AD34:AD35"/>
    <mergeCell ref="AB5:AE5"/>
    <mergeCell ref="AF5:AI5"/>
    <mergeCell ref="AB4:AI4"/>
    <mergeCell ref="T5:X5"/>
    <mergeCell ref="O5:S5"/>
    <mergeCell ref="AB8:AC8"/>
    <mergeCell ref="AB15:AC15"/>
    <mergeCell ref="AF15:AG15"/>
    <mergeCell ref="AB26:AB27"/>
    <mergeCell ref="AC26:AC27"/>
    <mergeCell ref="AD26:AD27"/>
    <mergeCell ref="AE26:AE27"/>
    <mergeCell ref="AE16:AE17"/>
    <mergeCell ref="AB18:AB19"/>
    <mergeCell ref="AD18:AD19"/>
    <mergeCell ref="AE18:AE19"/>
    <mergeCell ref="AB23:AC23"/>
    <mergeCell ref="AB9:AB10"/>
    <mergeCell ref="AC9:AC10"/>
    <mergeCell ref="AD9:AD10"/>
    <mergeCell ref="AE9:AE10"/>
    <mergeCell ref="AB11:AB12"/>
    <mergeCell ref="AC11:AC12"/>
    <mergeCell ref="AD11:AD12"/>
    <mergeCell ref="AE11:AE12"/>
    <mergeCell ref="AB16:AB17"/>
    <mergeCell ref="AD16:AD17"/>
    <mergeCell ref="AB32:AB33"/>
    <mergeCell ref="AD32:AD33"/>
    <mergeCell ref="AE32:AE33"/>
    <mergeCell ref="AB20:AB22"/>
    <mergeCell ref="AD20:AD22"/>
    <mergeCell ref="AE20:AE22"/>
    <mergeCell ref="AB24:AB25"/>
    <mergeCell ref="AC24:AC25"/>
    <mergeCell ref="AD24:AD25"/>
    <mergeCell ref="AE24:AE25"/>
    <mergeCell ref="AC16:AC17"/>
    <mergeCell ref="AC18:AC19"/>
    <mergeCell ref="AC20:AC22"/>
    <mergeCell ref="AE34:AE35"/>
    <mergeCell ref="AB36:AB38"/>
    <mergeCell ref="AC36:AC38"/>
    <mergeCell ref="AD36:AD38"/>
    <mergeCell ref="AE36:AE38"/>
    <mergeCell ref="AC32:AC33"/>
    <mergeCell ref="AC34:AC35"/>
    <mergeCell ref="AB50:AB51"/>
    <mergeCell ref="AC50:AC51"/>
    <mergeCell ref="AD50:AD51"/>
    <mergeCell ref="AE50:AE51"/>
    <mergeCell ref="AB52:AB54"/>
    <mergeCell ref="AC52:AC54"/>
    <mergeCell ref="AD52:AD54"/>
    <mergeCell ref="AE52:AE54"/>
    <mergeCell ref="AB40:AB41"/>
    <mergeCell ref="AB42:AB43"/>
    <mergeCell ref="AB44:AB46"/>
    <mergeCell ref="AC40:AC41"/>
    <mergeCell ref="AD40:AD41"/>
    <mergeCell ref="AC42:AC43"/>
    <mergeCell ref="AD42:AD43"/>
    <mergeCell ref="AC44:AC46"/>
    <mergeCell ref="AD44:AD46"/>
    <mergeCell ref="AE40:AE41"/>
    <mergeCell ref="AE42:AE43"/>
    <mergeCell ref="AE44:AE46"/>
    <mergeCell ref="AB48:AB49"/>
    <mergeCell ref="AC48:AC49"/>
    <mergeCell ref="AD48:AD49"/>
    <mergeCell ref="AE48:AE49"/>
    <mergeCell ref="G52:G54"/>
    <mergeCell ref="H52:H54"/>
    <mergeCell ref="I52:I54"/>
    <mergeCell ref="G44:G46"/>
    <mergeCell ref="H44:H46"/>
    <mergeCell ref="I44:I46"/>
    <mergeCell ref="G48:G49"/>
    <mergeCell ref="H48:H49"/>
    <mergeCell ref="I48:I49"/>
    <mergeCell ref="G50:G51"/>
    <mergeCell ref="H50:H51"/>
    <mergeCell ref="I50:I51"/>
    <mergeCell ref="G36:G38"/>
    <mergeCell ref="H36:H38"/>
    <mergeCell ref="I36:I38"/>
    <mergeCell ref="G40:G41"/>
    <mergeCell ref="H40:H41"/>
    <mergeCell ref="I40:I41"/>
    <mergeCell ref="G42:G43"/>
    <mergeCell ref="H42:H43"/>
    <mergeCell ref="I42:I43"/>
    <mergeCell ref="I26:I27"/>
    <mergeCell ref="G28:G30"/>
    <mergeCell ref="H28:H30"/>
    <mergeCell ref="I28:I30"/>
    <mergeCell ref="G32:G33"/>
    <mergeCell ref="H32:H33"/>
    <mergeCell ref="I32:I33"/>
    <mergeCell ref="G34:G35"/>
    <mergeCell ref="H34:H35"/>
    <mergeCell ref="I34:I35"/>
    <mergeCell ref="AA7:AA66"/>
    <mergeCell ref="Z7:Z66"/>
    <mergeCell ref="J7:J66"/>
    <mergeCell ref="K7:K66"/>
    <mergeCell ref="G9:G10"/>
    <mergeCell ref="H9:H10"/>
    <mergeCell ref="I9:I10"/>
    <mergeCell ref="G11:G12"/>
    <mergeCell ref="H11:H12"/>
    <mergeCell ref="I11:I12"/>
    <mergeCell ref="G16:G17"/>
    <mergeCell ref="H16:H17"/>
    <mergeCell ref="I16:I17"/>
    <mergeCell ref="G18:G19"/>
    <mergeCell ref="H18:H19"/>
    <mergeCell ref="I18:I19"/>
    <mergeCell ref="G20:G22"/>
    <mergeCell ref="H20:H22"/>
    <mergeCell ref="I20:I22"/>
    <mergeCell ref="G24:G25"/>
    <mergeCell ref="H24:H25"/>
    <mergeCell ref="I24:I25"/>
    <mergeCell ref="G26:G27"/>
    <mergeCell ref="H26:H27"/>
    <mergeCell ref="A52:A54"/>
    <mergeCell ref="B52:B54"/>
    <mergeCell ref="C52:C54"/>
    <mergeCell ref="A44:A46"/>
    <mergeCell ref="B44:B46"/>
    <mergeCell ref="C44:C46"/>
    <mergeCell ref="A48:A49"/>
    <mergeCell ref="B48:B49"/>
    <mergeCell ref="C48:C49"/>
    <mergeCell ref="A50:A51"/>
    <mergeCell ref="B50:B51"/>
    <mergeCell ref="C50:C51"/>
    <mergeCell ref="A36:A38"/>
    <mergeCell ref="B36:B38"/>
    <mergeCell ref="C36:C38"/>
    <mergeCell ref="A40:A41"/>
    <mergeCell ref="B40:B41"/>
    <mergeCell ref="C40:C41"/>
    <mergeCell ref="A42:A43"/>
    <mergeCell ref="B42:B43"/>
    <mergeCell ref="C42:C43"/>
    <mergeCell ref="C26:C27"/>
    <mergeCell ref="A28:A30"/>
    <mergeCell ref="B28:B30"/>
    <mergeCell ref="C28:C30"/>
    <mergeCell ref="A32:A33"/>
    <mergeCell ref="B32:B33"/>
    <mergeCell ref="C32:C33"/>
    <mergeCell ref="A34:A35"/>
    <mergeCell ref="B34:B35"/>
    <mergeCell ref="C34:C35"/>
    <mergeCell ref="E50:E51"/>
    <mergeCell ref="F50:F51"/>
    <mergeCell ref="E52:E54"/>
    <mergeCell ref="F52:F54"/>
    <mergeCell ref="A9:A10"/>
    <mergeCell ref="B9:B10"/>
    <mergeCell ref="C9:C10"/>
    <mergeCell ref="A11:A12"/>
    <mergeCell ref="B11:B12"/>
    <mergeCell ref="C11:C12"/>
    <mergeCell ref="A16:A17"/>
    <mergeCell ref="B16:B17"/>
    <mergeCell ref="C16:C17"/>
    <mergeCell ref="A18:A19"/>
    <mergeCell ref="B18:B19"/>
    <mergeCell ref="C18:C19"/>
    <mergeCell ref="A20:A22"/>
    <mergeCell ref="B20:B22"/>
    <mergeCell ref="C20:C22"/>
    <mergeCell ref="A24:A25"/>
    <mergeCell ref="B24:B25"/>
    <mergeCell ref="C24:C25"/>
    <mergeCell ref="A26:A27"/>
    <mergeCell ref="B26:B27"/>
    <mergeCell ref="E36:E38"/>
    <mergeCell ref="F36:F38"/>
    <mergeCell ref="E40:E41"/>
    <mergeCell ref="F40:F41"/>
    <mergeCell ref="E42:E43"/>
    <mergeCell ref="F42:F43"/>
    <mergeCell ref="E44:E46"/>
    <mergeCell ref="F44:F46"/>
    <mergeCell ref="E48:E49"/>
    <mergeCell ref="F48:F49"/>
    <mergeCell ref="E24:E25"/>
    <mergeCell ref="F24:F25"/>
    <mergeCell ref="E26:E27"/>
    <mergeCell ref="F26:F27"/>
    <mergeCell ref="E28:E30"/>
    <mergeCell ref="F28:F30"/>
    <mergeCell ref="E32:E33"/>
    <mergeCell ref="F32:F33"/>
    <mergeCell ref="E34:E35"/>
    <mergeCell ref="F34:F35"/>
    <mergeCell ref="E9:E10"/>
    <mergeCell ref="F9:F10"/>
    <mergeCell ref="E11:E12"/>
    <mergeCell ref="F11:F12"/>
    <mergeCell ref="E16:E17"/>
    <mergeCell ref="F16:F17"/>
    <mergeCell ref="E18:E19"/>
    <mergeCell ref="F18:F19"/>
    <mergeCell ref="E20:E22"/>
    <mergeCell ref="F20:F22"/>
    <mergeCell ref="D65:D66"/>
    <mergeCell ref="E65:E66"/>
    <mergeCell ref="A65:A66"/>
    <mergeCell ref="B65:B66"/>
    <mergeCell ref="C65:C66"/>
    <mergeCell ref="F65:F66"/>
    <mergeCell ref="G65:G66"/>
    <mergeCell ref="H65:H66"/>
    <mergeCell ref="I65:I66"/>
    <mergeCell ref="D34:D35"/>
    <mergeCell ref="D36:D38"/>
    <mergeCell ref="D40:D41"/>
    <mergeCell ref="D42:D43"/>
    <mergeCell ref="D44:D46"/>
    <mergeCell ref="D48:D49"/>
    <mergeCell ref="D50:D51"/>
    <mergeCell ref="D52:D54"/>
    <mergeCell ref="D9:D10"/>
    <mergeCell ref="D11:D12"/>
    <mergeCell ref="D16:D17"/>
    <mergeCell ref="D18:D19"/>
    <mergeCell ref="D20:D22"/>
    <mergeCell ref="D24:D25"/>
    <mergeCell ref="D26:D27"/>
    <mergeCell ref="D28:D30"/>
    <mergeCell ref="D32:D33"/>
    <mergeCell ref="S52:S54"/>
    <mergeCell ref="L50:L51"/>
    <mergeCell ref="M50:M51"/>
    <mergeCell ref="N50:N51"/>
    <mergeCell ref="O50:O51"/>
    <mergeCell ref="P50:P51"/>
    <mergeCell ref="Q50:Q51"/>
    <mergeCell ref="R50:R51"/>
    <mergeCell ref="S50:S51"/>
    <mergeCell ref="L52:L54"/>
    <mergeCell ref="M52:M54"/>
    <mergeCell ref="N52:N54"/>
    <mergeCell ref="O52:O54"/>
    <mergeCell ref="P52:P54"/>
    <mergeCell ref="Q52:Q54"/>
    <mergeCell ref="R52:R54"/>
    <mergeCell ref="P48:P49"/>
    <mergeCell ref="Q48:Q49"/>
    <mergeCell ref="R48:R49"/>
    <mergeCell ref="S48:S49"/>
    <mergeCell ref="Q40:Q41"/>
    <mergeCell ref="R40:R41"/>
    <mergeCell ref="S40:S41"/>
    <mergeCell ref="P44:P46"/>
    <mergeCell ref="Q44:Q46"/>
    <mergeCell ref="R44:R46"/>
    <mergeCell ref="S44:S46"/>
    <mergeCell ref="P40:P41"/>
    <mergeCell ref="Y40:Y46"/>
    <mergeCell ref="Y48:Y54"/>
    <mergeCell ref="Y56:Y61"/>
    <mergeCell ref="Y65:Y66"/>
    <mergeCell ref="L42:L43"/>
    <mergeCell ref="M42:M43"/>
    <mergeCell ref="N42:N43"/>
    <mergeCell ref="O42:O43"/>
    <mergeCell ref="P42:P43"/>
    <mergeCell ref="Q42:Q43"/>
    <mergeCell ref="R42:R43"/>
    <mergeCell ref="S42:S43"/>
    <mergeCell ref="L44:L46"/>
    <mergeCell ref="M44:M46"/>
    <mergeCell ref="N44:N46"/>
    <mergeCell ref="O44:O46"/>
    <mergeCell ref="L40:L41"/>
    <mergeCell ref="M40:M41"/>
    <mergeCell ref="N40:N41"/>
    <mergeCell ref="O40:O41"/>
    <mergeCell ref="L48:L49"/>
    <mergeCell ref="M48:M49"/>
    <mergeCell ref="N48:N49"/>
    <mergeCell ref="O48:O49"/>
    <mergeCell ref="L32:L33"/>
    <mergeCell ref="M32:M33"/>
    <mergeCell ref="N32:N33"/>
    <mergeCell ref="O32:O33"/>
    <mergeCell ref="P32:P33"/>
    <mergeCell ref="Y9:Y14"/>
    <mergeCell ref="Y16:Y22"/>
    <mergeCell ref="Y24:Y30"/>
    <mergeCell ref="Y32:Y38"/>
    <mergeCell ref="L34:L35"/>
    <mergeCell ref="M34:M35"/>
    <mergeCell ref="N34:N35"/>
    <mergeCell ref="O34:O35"/>
    <mergeCell ref="P34:P35"/>
    <mergeCell ref="Q34:Q35"/>
    <mergeCell ref="R34:R35"/>
    <mergeCell ref="S34:S35"/>
    <mergeCell ref="L36:L38"/>
    <mergeCell ref="M36:M38"/>
    <mergeCell ref="N36:N38"/>
    <mergeCell ref="O36:O38"/>
    <mergeCell ref="Q28:Q30"/>
    <mergeCell ref="R28:R30"/>
    <mergeCell ref="S28:S30"/>
    <mergeCell ref="M26:M27"/>
    <mergeCell ref="N26:N27"/>
    <mergeCell ref="O26:O27"/>
    <mergeCell ref="P26:P27"/>
    <mergeCell ref="Q26:Q27"/>
    <mergeCell ref="P36:P38"/>
    <mergeCell ref="Q36:Q38"/>
    <mergeCell ref="R36:R38"/>
    <mergeCell ref="S36:S38"/>
    <mergeCell ref="Q32:Q33"/>
    <mergeCell ref="R32:R33"/>
    <mergeCell ref="S32:S33"/>
    <mergeCell ref="C2:O2"/>
    <mergeCell ref="M65:M66"/>
    <mergeCell ref="N65:N66"/>
    <mergeCell ref="O65:O66"/>
    <mergeCell ref="P65:P66"/>
    <mergeCell ref="Q65:Q66"/>
    <mergeCell ref="L11:L12"/>
    <mergeCell ref="N11:N12"/>
    <mergeCell ref="O11:O12"/>
    <mergeCell ref="P11:P12"/>
    <mergeCell ref="Q11:Q12"/>
    <mergeCell ref="Q9:Q10"/>
    <mergeCell ref="M11:M12"/>
    <mergeCell ref="L9:L10"/>
    <mergeCell ref="M9:M10"/>
    <mergeCell ref="N9:N10"/>
    <mergeCell ref="O9:O10"/>
    <mergeCell ref="P9:P10"/>
    <mergeCell ref="L16:L17"/>
    <mergeCell ref="L24:L25"/>
    <mergeCell ref="M24:M25"/>
    <mergeCell ref="N24:N25"/>
    <mergeCell ref="O24:O25"/>
    <mergeCell ref="P24:P25"/>
    <mergeCell ref="N18:N19"/>
    <mergeCell ref="D5:F5"/>
    <mergeCell ref="G5:I5"/>
    <mergeCell ref="J5:K5"/>
    <mergeCell ref="R65:R66"/>
    <mergeCell ref="Q16:Q17"/>
    <mergeCell ref="R16:R17"/>
    <mergeCell ref="S16:S17"/>
    <mergeCell ref="Q18:Q19"/>
    <mergeCell ref="R18:R19"/>
    <mergeCell ref="Q24:Q25"/>
    <mergeCell ref="R24:R25"/>
    <mergeCell ref="S24:S25"/>
    <mergeCell ref="Q20:Q22"/>
    <mergeCell ref="R20:R22"/>
    <mergeCell ref="S20:S22"/>
    <mergeCell ref="O20:O22"/>
    <mergeCell ref="L20:L22"/>
    <mergeCell ref="M20:M22"/>
    <mergeCell ref="N20:N22"/>
    <mergeCell ref="P20:P22"/>
    <mergeCell ref="N28:N30"/>
    <mergeCell ref="O28:O30"/>
    <mergeCell ref="P28:P30"/>
    <mergeCell ref="T7:X7"/>
    <mergeCell ref="AF7:AI7"/>
    <mergeCell ref="S65:S66"/>
    <mergeCell ref="L65:L66"/>
    <mergeCell ref="A5:C5"/>
    <mergeCell ref="M4:M5"/>
    <mergeCell ref="R9:R10"/>
    <mergeCell ref="S9:S10"/>
    <mergeCell ref="R11:R12"/>
    <mergeCell ref="S11:S12"/>
    <mergeCell ref="S18:S19"/>
    <mergeCell ref="P16:P17"/>
    <mergeCell ref="P18:P19"/>
    <mergeCell ref="O16:O17"/>
    <mergeCell ref="O18:O19"/>
    <mergeCell ref="R26:R27"/>
    <mergeCell ref="S26:S27"/>
    <mergeCell ref="L26:L27"/>
    <mergeCell ref="L28:L30"/>
    <mergeCell ref="M28:M30"/>
    <mergeCell ref="M16:M17"/>
    <mergeCell ref="N16:N17"/>
    <mergeCell ref="L18:L19"/>
    <mergeCell ref="M18:M19"/>
  </mergeCells>
  <pageMargins left="0.70866141732283472" right="0.70866141732283472" top="0.74803149606299213" bottom="0.74803149606299213" header="0.31496062992125984" footer="0.31496062992125984"/>
  <pageSetup scale="14" fitToHeight="0" orientation="landscape" r:id="rId1"/>
  <rowBreaks count="1" manualBreakCount="1">
    <brk id="39" max="3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A82F3-CC3F-4F45-9101-5BD80409EF83}">
  <sheetPr>
    <tabColor rgb="FF92D050"/>
  </sheetPr>
  <dimension ref="A1:DA33"/>
  <sheetViews>
    <sheetView zoomScaleNormal="100" workbookViewId="0">
      <pane xSplit="1" ySplit="6" topLeftCell="B7" activePane="bottomRight" state="frozen"/>
      <selection sqref="A1:XFD1"/>
      <selection pane="topRight" sqref="A1:XFD1"/>
      <selection pane="bottomLeft" sqref="A1:XFD1"/>
      <selection pane="bottomRight" sqref="A1:XFD1048576"/>
    </sheetView>
  </sheetViews>
  <sheetFormatPr baseColWidth="10" defaultColWidth="11.42578125" defaultRowHeight="22.5" customHeight="1" x14ac:dyDescent="0.2"/>
  <cols>
    <col min="1" max="1" width="22.42578125" style="6" customWidth="1"/>
    <col min="2" max="2" width="27.140625" style="6" customWidth="1"/>
    <col min="3" max="3" width="30.7109375" style="6" customWidth="1"/>
    <col min="4" max="4" width="21.28515625" style="6" customWidth="1"/>
    <col min="5" max="5" width="16" style="6" customWidth="1"/>
    <col min="6" max="6" width="53" style="6" customWidth="1"/>
    <col min="7" max="7" width="43.42578125" style="6" customWidth="1"/>
    <col min="8" max="8" width="17.140625" style="6" customWidth="1"/>
    <col min="9" max="9" width="16.140625" style="6" customWidth="1"/>
    <col min="10" max="10" width="21.140625" style="6" customWidth="1"/>
    <col min="11" max="11" width="18.7109375" style="6" customWidth="1"/>
    <col min="12" max="12" width="17.28515625" style="6" customWidth="1"/>
    <col min="13" max="13" width="16.85546875" style="6" customWidth="1"/>
    <col min="14" max="14" width="15.85546875" style="6" customWidth="1"/>
    <col min="15" max="15" width="58.42578125" style="6" bestFit="1" customWidth="1"/>
    <col min="16" max="16" width="45.42578125" style="6" bestFit="1" customWidth="1"/>
    <col min="17" max="17" width="15.85546875" style="6" bestFit="1" customWidth="1"/>
    <col min="18" max="18" width="9.28515625" style="6" bestFit="1" customWidth="1"/>
    <col min="19" max="19" width="16.28515625" style="6" bestFit="1" customWidth="1"/>
    <col min="20" max="20" width="49.140625" style="6" bestFit="1" customWidth="1"/>
    <col min="21" max="21" width="50.28515625" style="306" bestFit="1" customWidth="1"/>
    <col min="22" max="22" width="17.140625" style="6" customWidth="1"/>
    <col min="23" max="23" width="10.28515625" style="6" customWidth="1"/>
    <col min="24" max="24" width="14.42578125" style="6" bestFit="1" customWidth="1"/>
    <col min="25" max="25" width="19.85546875" style="6" customWidth="1"/>
    <col min="26" max="26" width="21" style="6" customWidth="1"/>
    <col min="27" max="27" width="20.28515625" style="6" customWidth="1"/>
    <col min="28" max="29" width="11.42578125" style="189"/>
    <col min="30" max="30" width="16.7109375" style="430" customWidth="1"/>
    <col min="31" max="31" width="50.140625" style="6" customWidth="1"/>
    <col min="32" max="33" width="11.42578125" style="189"/>
    <col min="34" max="34" width="20" style="189" customWidth="1"/>
    <col min="35" max="35" width="78.140625" style="189" customWidth="1"/>
    <col min="36" max="105" width="11.42578125" style="189"/>
    <col min="106" max="16384" width="11.42578125" style="6"/>
  </cols>
  <sheetData>
    <row r="1" spans="1:105"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row>
    <row r="2" spans="1:105"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row>
    <row r="3" spans="1:105"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row>
    <row r="4" spans="1:105" s="13" customFormat="1" ht="22.5" customHeight="1" thickBot="1" x14ac:dyDescent="0.3">
      <c r="A4" s="16"/>
      <c r="B4" s="16"/>
      <c r="C4" s="16"/>
      <c r="D4" s="16"/>
      <c r="E4" s="16"/>
      <c r="F4" s="16"/>
      <c r="G4" s="16"/>
      <c r="H4" s="16"/>
      <c r="I4" s="16"/>
      <c r="J4" s="16"/>
      <c r="K4" s="16"/>
      <c r="L4" s="16"/>
      <c r="M4" s="529" t="s">
        <v>5</v>
      </c>
      <c r="N4" s="16"/>
      <c r="O4" s="16"/>
      <c r="P4" s="16"/>
      <c r="Q4" s="16"/>
      <c r="R4" s="16"/>
      <c r="S4" s="16"/>
      <c r="T4" s="16"/>
      <c r="U4" s="168"/>
      <c r="V4" s="16"/>
      <c r="W4" s="16"/>
      <c r="X4" s="16"/>
      <c r="Y4" s="708" t="s">
        <v>6</v>
      </c>
      <c r="Z4" s="709"/>
      <c r="AA4" s="16"/>
      <c r="AB4" s="710" t="s">
        <v>558</v>
      </c>
      <c r="AC4" s="711"/>
      <c r="AD4" s="711"/>
      <c r="AE4" s="711"/>
      <c r="AF4" s="711"/>
      <c r="AG4" s="711"/>
      <c r="AH4" s="711"/>
      <c r="AI4" s="712"/>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row>
    <row r="5" spans="1:105" s="15" customFormat="1" ht="22.5" customHeight="1" x14ac:dyDescent="0.25">
      <c r="A5" s="534" t="s">
        <v>7</v>
      </c>
      <c r="B5" s="534"/>
      <c r="C5" s="534"/>
      <c r="D5" s="535" t="s">
        <v>8</v>
      </c>
      <c r="E5" s="536"/>
      <c r="F5" s="537"/>
      <c r="G5" s="535" t="s">
        <v>9</v>
      </c>
      <c r="H5" s="536"/>
      <c r="I5" s="537"/>
      <c r="J5" s="535" t="s">
        <v>10</v>
      </c>
      <c r="K5" s="536"/>
      <c r="L5" s="537"/>
      <c r="M5" s="530"/>
      <c r="N5" s="154"/>
      <c r="O5" s="154"/>
      <c r="P5" s="154"/>
      <c r="Q5" s="154"/>
      <c r="R5" s="154"/>
      <c r="S5" s="154"/>
      <c r="T5" s="535" t="s">
        <v>11</v>
      </c>
      <c r="U5" s="536"/>
      <c r="V5" s="536"/>
      <c r="W5" s="536"/>
      <c r="X5" s="537"/>
      <c r="Y5" s="154"/>
      <c r="Z5" s="154"/>
      <c r="AA5" s="154" t="s">
        <v>12</v>
      </c>
      <c r="AB5" s="713" t="s">
        <v>13</v>
      </c>
      <c r="AC5" s="714"/>
      <c r="AD5" s="714"/>
      <c r="AE5" s="715"/>
      <c r="AF5" s="713" t="s">
        <v>14</v>
      </c>
      <c r="AG5" s="714"/>
      <c r="AH5" s="714"/>
      <c r="AI5" s="715"/>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row>
    <row r="6" spans="1:105" s="13" customFormat="1" ht="22.5" customHeight="1" thickBot="1" x14ac:dyDescent="0.25">
      <c r="A6" s="12" t="s">
        <v>15</v>
      </c>
      <c r="B6" s="12" t="s">
        <v>16</v>
      </c>
      <c r="C6" s="12" t="s">
        <v>17</v>
      </c>
      <c r="D6" s="344" t="s">
        <v>18</v>
      </c>
      <c r="E6" s="12" t="s">
        <v>19</v>
      </c>
      <c r="F6" s="12" t="s">
        <v>20</v>
      </c>
      <c r="G6" s="12" t="s">
        <v>21</v>
      </c>
      <c r="H6" s="12" t="s">
        <v>22</v>
      </c>
      <c r="I6" s="12" t="s">
        <v>23</v>
      </c>
      <c r="J6" s="12" t="s">
        <v>24</v>
      </c>
      <c r="K6" s="12" t="s">
        <v>25</v>
      </c>
      <c r="L6" s="12" t="s">
        <v>26</v>
      </c>
      <c r="M6" s="12" t="s">
        <v>5</v>
      </c>
      <c r="N6" s="12" t="s">
        <v>27</v>
      </c>
      <c r="O6" s="12" t="s">
        <v>28</v>
      </c>
      <c r="P6" s="174" t="s">
        <v>29</v>
      </c>
      <c r="Q6" s="12" t="s">
        <v>30</v>
      </c>
      <c r="R6" s="12" t="s">
        <v>31</v>
      </c>
      <c r="S6" s="12" t="s">
        <v>32</v>
      </c>
      <c r="T6" s="12" t="s">
        <v>11</v>
      </c>
      <c r="U6" s="174" t="s">
        <v>33</v>
      </c>
      <c r="V6" s="12" t="s">
        <v>30</v>
      </c>
      <c r="W6" s="12" t="s">
        <v>31</v>
      </c>
      <c r="X6" s="12" t="s">
        <v>36</v>
      </c>
      <c r="Y6" s="12" t="s">
        <v>37</v>
      </c>
      <c r="Z6" s="12" t="s">
        <v>38</v>
      </c>
      <c r="AA6" s="12" t="s">
        <v>39</v>
      </c>
      <c r="AB6" s="345" t="s">
        <v>40</v>
      </c>
      <c r="AC6" s="17" t="s">
        <v>41</v>
      </c>
      <c r="AD6" s="346" t="s">
        <v>42</v>
      </c>
      <c r="AE6" s="347" t="s">
        <v>43</v>
      </c>
      <c r="AF6" s="345" t="s">
        <v>40</v>
      </c>
      <c r="AG6" s="17" t="s">
        <v>41</v>
      </c>
      <c r="AH6" s="17" t="s">
        <v>42</v>
      </c>
      <c r="AI6" s="347" t="s">
        <v>43</v>
      </c>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row>
    <row r="7" spans="1:105" s="4" customFormat="1" ht="72" customHeight="1" x14ac:dyDescent="0.25">
      <c r="A7" s="525" t="s">
        <v>100</v>
      </c>
      <c r="B7" s="525" t="s">
        <v>102</v>
      </c>
      <c r="C7" s="525" t="s">
        <v>559</v>
      </c>
      <c r="D7" s="550" t="s">
        <v>104</v>
      </c>
      <c r="E7" s="525" t="s">
        <v>45</v>
      </c>
      <c r="F7" s="525" t="s">
        <v>112</v>
      </c>
      <c r="G7" s="591" t="s">
        <v>117</v>
      </c>
      <c r="H7" s="591" t="s">
        <v>116</v>
      </c>
      <c r="I7" s="591" t="s">
        <v>118</v>
      </c>
      <c r="J7" s="507" t="s">
        <v>465</v>
      </c>
      <c r="K7" s="525" t="s">
        <v>560</v>
      </c>
      <c r="L7" s="525" t="s">
        <v>45</v>
      </c>
      <c r="M7" s="732" t="s">
        <v>561</v>
      </c>
      <c r="N7" s="507" t="s">
        <v>562</v>
      </c>
      <c r="O7" s="591" t="s">
        <v>563</v>
      </c>
      <c r="P7" s="716" t="s">
        <v>564</v>
      </c>
      <c r="Q7" s="718" t="s">
        <v>51</v>
      </c>
      <c r="R7" s="720">
        <v>0</v>
      </c>
      <c r="S7" s="720">
        <v>19050</v>
      </c>
      <c r="T7" s="348" t="s">
        <v>565</v>
      </c>
      <c r="U7" s="256" t="s">
        <v>566</v>
      </c>
      <c r="V7" s="349" t="s">
        <v>51</v>
      </c>
      <c r="W7" s="349">
        <v>0</v>
      </c>
      <c r="X7" s="349">
        <v>2325</v>
      </c>
      <c r="Y7" s="722">
        <v>5184112665</v>
      </c>
      <c r="Z7" s="725">
        <f>Y7+Y19+Y23+Y26</f>
        <v>11900257104</v>
      </c>
      <c r="AA7" s="740" t="s">
        <v>567</v>
      </c>
      <c r="AB7" s="742">
        <f>955+48+8826</f>
        <v>9829</v>
      </c>
      <c r="AC7" s="744">
        <v>19050</v>
      </c>
      <c r="AD7" s="745">
        <f>AB7/AC7</f>
        <v>0.51595800524934388</v>
      </c>
      <c r="AE7" s="747" t="s">
        <v>568</v>
      </c>
      <c r="AF7" s="350">
        <v>1162</v>
      </c>
      <c r="AG7" s="351">
        <v>2325</v>
      </c>
      <c r="AH7" s="352">
        <f>AF7/AG7</f>
        <v>0.49978494623655911</v>
      </c>
      <c r="AI7" s="353" t="s">
        <v>569</v>
      </c>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row>
    <row r="8" spans="1:105" s="4" customFormat="1" ht="36.75" customHeight="1" x14ac:dyDescent="0.25">
      <c r="A8" s="527"/>
      <c r="B8" s="527"/>
      <c r="C8" s="527"/>
      <c r="D8" s="552"/>
      <c r="E8" s="527"/>
      <c r="F8" s="527"/>
      <c r="G8" s="592"/>
      <c r="H8" s="592"/>
      <c r="I8" s="592"/>
      <c r="J8" s="508"/>
      <c r="K8" s="526"/>
      <c r="L8" s="527"/>
      <c r="M8" s="673"/>
      <c r="N8" s="508"/>
      <c r="O8" s="592"/>
      <c r="P8" s="717"/>
      <c r="Q8" s="719"/>
      <c r="R8" s="721"/>
      <c r="S8" s="721"/>
      <c r="T8" s="354" t="s">
        <v>570</v>
      </c>
      <c r="U8" s="256" t="s">
        <v>571</v>
      </c>
      <c r="V8" s="349" t="s">
        <v>51</v>
      </c>
      <c r="W8" s="254">
        <v>0</v>
      </c>
      <c r="X8" s="254">
        <v>39</v>
      </c>
      <c r="Y8" s="723"/>
      <c r="Z8" s="726"/>
      <c r="AA8" s="741"/>
      <c r="AB8" s="743"/>
      <c r="AC8" s="721"/>
      <c r="AD8" s="746"/>
      <c r="AE8" s="748"/>
      <c r="AF8" s="355">
        <v>17</v>
      </c>
      <c r="AG8" s="254">
        <v>39</v>
      </c>
      <c r="AH8" s="255">
        <f>AF8/AG8</f>
        <v>0.4358974358974359</v>
      </c>
      <c r="AI8" s="353" t="s">
        <v>572</v>
      </c>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row>
    <row r="9" spans="1:105" s="5" customFormat="1" ht="48" x14ac:dyDescent="0.2">
      <c r="A9" s="160" t="s">
        <v>100</v>
      </c>
      <c r="B9" s="160" t="s">
        <v>102</v>
      </c>
      <c r="C9" s="160" t="s">
        <v>101</v>
      </c>
      <c r="D9" s="7" t="s">
        <v>104</v>
      </c>
      <c r="E9" s="7" t="s">
        <v>45</v>
      </c>
      <c r="F9" s="9" t="s">
        <v>112</v>
      </c>
      <c r="G9" s="9" t="s">
        <v>117</v>
      </c>
      <c r="H9" s="21" t="s">
        <v>116</v>
      </c>
      <c r="I9" s="21" t="s">
        <v>118</v>
      </c>
      <c r="J9" s="508"/>
      <c r="K9" s="526"/>
      <c r="L9" s="7" t="s">
        <v>45</v>
      </c>
      <c r="M9" s="673"/>
      <c r="N9" s="508"/>
      <c r="O9" s="199" t="s">
        <v>573</v>
      </c>
      <c r="P9" s="234" t="s">
        <v>574</v>
      </c>
      <c r="Q9" s="356" t="s">
        <v>52</v>
      </c>
      <c r="R9" s="227">
        <v>0</v>
      </c>
      <c r="S9" s="218">
        <v>0.5</v>
      </c>
      <c r="T9" s="356"/>
      <c r="U9" s="234"/>
      <c r="V9" s="356"/>
      <c r="W9" s="227"/>
      <c r="X9" s="357"/>
      <c r="Y9" s="723"/>
      <c r="Z9" s="727"/>
      <c r="AA9" s="741"/>
      <c r="AB9" s="358">
        <v>8.1000000000000003E-2</v>
      </c>
      <c r="AC9" s="357">
        <v>0.5</v>
      </c>
      <c r="AD9" s="359"/>
      <c r="AE9" s="360"/>
      <c r="AF9" s="361"/>
      <c r="AG9" s="218"/>
      <c r="AH9" s="227"/>
      <c r="AI9" s="362"/>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row>
    <row r="10" spans="1:105" s="4" customFormat="1" ht="396" x14ac:dyDescent="0.2">
      <c r="A10" s="142" t="s">
        <v>100</v>
      </c>
      <c r="B10" s="142" t="s">
        <v>102</v>
      </c>
      <c r="C10" s="142" t="s">
        <v>101</v>
      </c>
      <c r="D10" s="147" t="s">
        <v>104</v>
      </c>
      <c r="E10" s="147" t="s">
        <v>45</v>
      </c>
      <c r="F10" s="363" t="s">
        <v>112</v>
      </c>
      <c r="G10" s="237" t="s">
        <v>117</v>
      </c>
      <c r="H10" s="237" t="s">
        <v>116</v>
      </c>
      <c r="I10" s="237" t="s">
        <v>118</v>
      </c>
      <c r="J10" s="508"/>
      <c r="K10" s="526"/>
      <c r="L10" s="147" t="s">
        <v>45</v>
      </c>
      <c r="M10" s="673"/>
      <c r="N10" s="508"/>
      <c r="O10" s="363" t="s">
        <v>575</v>
      </c>
      <c r="P10" s="364" t="s">
        <v>576</v>
      </c>
      <c r="Q10" s="365" t="s">
        <v>52</v>
      </c>
      <c r="R10" s="366">
        <v>0</v>
      </c>
      <c r="S10" s="366"/>
      <c r="T10" s="367"/>
      <c r="U10" s="256"/>
      <c r="V10" s="367"/>
      <c r="W10" s="254"/>
      <c r="X10" s="368"/>
      <c r="Y10" s="723"/>
      <c r="Z10" s="727"/>
      <c r="AA10" s="741"/>
      <c r="AB10" s="369">
        <v>0.79</v>
      </c>
      <c r="AC10" s="366"/>
      <c r="AD10" s="370"/>
      <c r="AE10" s="371"/>
      <c r="AF10" s="355"/>
      <c r="AG10" s="254"/>
      <c r="AH10" s="254"/>
      <c r="AI10" s="371"/>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row>
    <row r="11" spans="1:105" s="4" customFormat="1" ht="408" x14ac:dyDescent="0.2">
      <c r="A11" s="142" t="s">
        <v>100</v>
      </c>
      <c r="B11" s="142" t="s">
        <v>102</v>
      </c>
      <c r="C11" s="142" t="s">
        <v>101</v>
      </c>
      <c r="D11" s="147" t="s">
        <v>104</v>
      </c>
      <c r="E11" s="147" t="s">
        <v>45</v>
      </c>
      <c r="F11" s="363" t="s">
        <v>112</v>
      </c>
      <c r="G11" s="237" t="s">
        <v>117</v>
      </c>
      <c r="H11" s="237" t="s">
        <v>116</v>
      </c>
      <c r="I11" s="237" t="s">
        <v>118</v>
      </c>
      <c r="J11" s="508"/>
      <c r="K11" s="526"/>
      <c r="L11" s="147" t="s">
        <v>45</v>
      </c>
      <c r="M11" s="673"/>
      <c r="N11" s="508"/>
      <c r="O11" s="363" t="s">
        <v>577</v>
      </c>
      <c r="P11" s="364" t="s">
        <v>578</v>
      </c>
      <c r="Q11" s="365" t="s">
        <v>52</v>
      </c>
      <c r="R11" s="366"/>
      <c r="S11" s="366"/>
      <c r="T11" s="372"/>
      <c r="U11" s="256"/>
      <c r="V11" s="367"/>
      <c r="W11" s="254"/>
      <c r="X11" s="368"/>
      <c r="Y11" s="723"/>
      <c r="Z11" s="727"/>
      <c r="AA11" s="741"/>
      <c r="AB11" s="369">
        <v>0.83</v>
      </c>
      <c r="AC11" s="366"/>
      <c r="AD11" s="373"/>
      <c r="AE11" s="374"/>
      <c r="AF11" s="375"/>
      <c r="AG11" s="366"/>
      <c r="AH11" s="366"/>
      <c r="AI11" s="376"/>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189"/>
      <c r="CP11" s="189"/>
      <c r="CQ11" s="189"/>
      <c r="CR11" s="189"/>
      <c r="CS11" s="189"/>
      <c r="CT11" s="189"/>
      <c r="CU11" s="189"/>
      <c r="CV11" s="189"/>
      <c r="CW11" s="189"/>
      <c r="CX11" s="189"/>
      <c r="CY11" s="189"/>
      <c r="CZ11" s="189"/>
      <c r="DA11" s="189"/>
    </row>
    <row r="12" spans="1:105" s="5" customFormat="1" ht="122.25" customHeight="1" x14ac:dyDescent="0.25">
      <c r="A12" s="513" t="s">
        <v>100</v>
      </c>
      <c r="B12" s="513" t="s">
        <v>102</v>
      </c>
      <c r="C12" s="513" t="s">
        <v>101</v>
      </c>
      <c r="D12" s="513" t="s">
        <v>108</v>
      </c>
      <c r="E12" s="513" t="s">
        <v>56</v>
      </c>
      <c r="F12" s="519" t="s">
        <v>109</v>
      </c>
      <c r="G12" s="519" t="s">
        <v>117</v>
      </c>
      <c r="H12" s="519" t="s">
        <v>116</v>
      </c>
      <c r="I12" s="519" t="s">
        <v>118</v>
      </c>
      <c r="J12" s="508"/>
      <c r="K12" s="526"/>
      <c r="L12" s="160" t="s">
        <v>56</v>
      </c>
      <c r="M12" s="673"/>
      <c r="N12" s="508"/>
      <c r="O12" s="519" t="s">
        <v>579</v>
      </c>
      <c r="P12" s="738" t="s">
        <v>564</v>
      </c>
      <c r="Q12" s="728" t="s">
        <v>51</v>
      </c>
      <c r="R12" s="730">
        <v>0</v>
      </c>
      <c r="S12" s="730">
        <v>610</v>
      </c>
      <c r="T12" s="242" t="s">
        <v>580</v>
      </c>
      <c r="U12" s="234" t="s">
        <v>581</v>
      </c>
      <c r="V12" s="356" t="s">
        <v>51</v>
      </c>
      <c r="W12" s="227">
        <v>0</v>
      </c>
      <c r="X12" s="227">
        <v>610</v>
      </c>
      <c r="Y12" s="723"/>
      <c r="Z12" s="727"/>
      <c r="AA12" s="741"/>
      <c r="AB12" s="733">
        <v>184</v>
      </c>
      <c r="AC12" s="731">
        <v>610</v>
      </c>
      <c r="AD12" s="734">
        <f>AB12/AC12</f>
        <v>0.30163934426229511</v>
      </c>
      <c r="AE12" s="736" t="s">
        <v>582</v>
      </c>
      <c r="AF12" s="375">
        <v>258</v>
      </c>
      <c r="AG12" s="366">
        <v>610</v>
      </c>
      <c r="AH12" s="377">
        <f t="shared" ref="AH12:AH18" si="0">AF12/AG12</f>
        <v>0.42295081967213116</v>
      </c>
      <c r="AI12" s="378" t="s">
        <v>583</v>
      </c>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c r="CZ12" s="189"/>
      <c r="DA12" s="189"/>
    </row>
    <row r="13" spans="1:105" s="5" customFormat="1" ht="24" x14ac:dyDescent="0.25">
      <c r="A13" s="542"/>
      <c r="B13" s="542"/>
      <c r="C13" s="542"/>
      <c r="D13" s="542"/>
      <c r="E13" s="542"/>
      <c r="F13" s="561"/>
      <c r="G13" s="520"/>
      <c r="H13" s="520"/>
      <c r="I13" s="520"/>
      <c r="J13" s="508"/>
      <c r="K13" s="526"/>
      <c r="L13" s="140"/>
      <c r="M13" s="673"/>
      <c r="N13" s="508"/>
      <c r="O13" s="561"/>
      <c r="P13" s="739"/>
      <c r="Q13" s="729"/>
      <c r="R13" s="731"/>
      <c r="S13" s="731"/>
      <c r="T13" s="379" t="s">
        <v>584</v>
      </c>
      <c r="U13" s="234" t="s">
        <v>585</v>
      </c>
      <c r="V13" s="356" t="s">
        <v>51</v>
      </c>
      <c r="W13" s="227">
        <v>0</v>
      </c>
      <c r="X13" s="227">
        <v>177</v>
      </c>
      <c r="Y13" s="723"/>
      <c r="Z13" s="727"/>
      <c r="AA13" s="741"/>
      <c r="AB13" s="733"/>
      <c r="AC13" s="731"/>
      <c r="AD13" s="735"/>
      <c r="AE13" s="737"/>
      <c r="AF13" s="361">
        <v>212</v>
      </c>
      <c r="AG13" s="227">
        <v>177</v>
      </c>
      <c r="AH13" s="357">
        <f t="shared" si="0"/>
        <v>1.1977401129943503</v>
      </c>
      <c r="AI13" s="362" t="s">
        <v>572</v>
      </c>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row>
    <row r="14" spans="1:105" s="4" customFormat="1" ht="48" x14ac:dyDescent="0.2">
      <c r="A14" s="142" t="s">
        <v>100</v>
      </c>
      <c r="B14" s="142" t="s">
        <v>102</v>
      </c>
      <c r="C14" s="142" t="s">
        <v>101</v>
      </c>
      <c r="D14" s="147" t="s">
        <v>104</v>
      </c>
      <c r="E14" s="147" t="s">
        <v>45</v>
      </c>
      <c r="F14" s="363" t="s">
        <v>112</v>
      </c>
      <c r="G14" s="237" t="s">
        <v>117</v>
      </c>
      <c r="H14" s="237" t="s">
        <v>116</v>
      </c>
      <c r="I14" s="237" t="s">
        <v>118</v>
      </c>
      <c r="J14" s="508"/>
      <c r="K14" s="526"/>
      <c r="L14" s="147" t="s">
        <v>45</v>
      </c>
      <c r="M14" s="673"/>
      <c r="N14" s="508"/>
      <c r="O14" s="363" t="s">
        <v>586</v>
      </c>
      <c r="P14" s="380" t="s">
        <v>587</v>
      </c>
      <c r="Q14" s="365" t="s">
        <v>52</v>
      </c>
      <c r="R14" s="366">
        <v>0</v>
      </c>
      <c r="S14" s="377">
        <v>1</v>
      </c>
      <c r="T14" s="367"/>
      <c r="U14" s="256"/>
      <c r="V14" s="367"/>
      <c r="W14" s="254"/>
      <c r="X14" s="368"/>
      <c r="Y14" s="723"/>
      <c r="Z14" s="727"/>
      <c r="AA14" s="741"/>
      <c r="AB14" s="375"/>
      <c r="AC14" s="381">
        <v>1</v>
      </c>
      <c r="AD14" s="370">
        <f>AB14/AC14</f>
        <v>0</v>
      </c>
      <c r="AE14" s="371"/>
      <c r="AF14" s="355"/>
      <c r="AG14" s="255">
        <v>1</v>
      </c>
      <c r="AH14" s="255">
        <f t="shared" si="0"/>
        <v>0</v>
      </c>
      <c r="AI14" s="382"/>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89"/>
      <c r="CQ14" s="189"/>
      <c r="CR14" s="189"/>
      <c r="CS14" s="189"/>
      <c r="CT14" s="189"/>
      <c r="CU14" s="189"/>
      <c r="CV14" s="189"/>
      <c r="CW14" s="189"/>
      <c r="CX14" s="189"/>
      <c r="CY14" s="189"/>
      <c r="CZ14" s="189"/>
      <c r="DA14" s="189"/>
    </row>
    <row r="15" spans="1:105" s="5" customFormat="1" ht="22.5" customHeight="1" x14ac:dyDescent="0.2">
      <c r="A15" s="160" t="s">
        <v>100</v>
      </c>
      <c r="B15" s="160" t="s">
        <v>102</v>
      </c>
      <c r="C15" s="160" t="s">
        <v>101</v>
      </c>
      <c r="D15" s="7" t="s">
        <v>104</v>
      </c>
      <c r="E15" s="7" t="s">
        <v>45</v>
      </c>
      <c r="F15" s="9" t="s">
        <v>112</v>
      </c>
      <c r="G15" s="9" t="s">
        <v>117</v>
      </c>
      <c r="H15" s="21" t="s">
        <v>116</v>
      </c>
      <c r="I15" s="21" t="s">
        <v>118</v>
      </c>
      <c r="J15" s="508"/>
      <c r="K15" s="526"/>
      <c r="L15" s="7" t="s">
        <v>45</v>
      </c>
      <c r="M15" s="673"/>
      <c r="N15" s="508"/>
      <c r="O15" s="9" t="s">
        <v>588</v>
      </c>
      <c r="P15" s="234" t="s">
        <v>589</v>
      </c>
      <c r="Q15" s="356" t="s">
        <v>52</v>
      </c>
      <c r="R15" s="227">
        <v>0</v>
      </c>
      <c r="S15" s="383">
        <v>1</v>
      </c>
      <c r="T15" s="356"/>
      <c r="U15" s="234"/>
      <c r="V15" s="356"/>
      <c r="W15" s="227"/>
      <c r="X15" s="357"/>
      <c r="Y15" s="723"/>
      <c r="Z15" s="727"/>
      <c r="AA15" s="741"/>
      <c r="AB15" s="361"/>
      <c r="AC15" s="357">
        <v>1</v>
      </c>
      <c r="AD15" s="359">
        <f>AB15/AC15</f>
        <v>0</v>
      </c>
      <c r="AE15" s="360"/>
      <c r="AF15" s="361"/>
      <c r="AG15" s="218">
        <v>1</v>
      </c>
      <c r="AH15" s="218">
        <f t="shared" si="0"/>
        <v>0</v>
      </c>
      <c r="AI15" s="362"/>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row>
    <row r="16" spans="1:105" s="4" customFormat="1" ht="22.5" customHeight="1" x14ac:dyDescent="0.2">
      <c r="A16" s="143" t="s">
        <v>100</v>
      </c>
      <c r="B16" s="143" t="s">
        <v>102</v>
      </c>
      <c r="C16" s="143" t="s">
        <v>101</v>
      </c>
      <c r="D16" s="145" t="s">
        <v>104</v>
      </c>
      <c r="E16" s="145" t="s">
        <v>45</v>
      </c>
      <c r="F16" s="322" t="s">
        <v>112</v>
      </c>
      <c r="G16" s="237" t="s">
        <v>117</v>
      </c>
      <c r="H16" s="237" t="s">
        <v>116</v>
      </c>
      <c r="I16" s="237" t="s">
        <v>118</v>
      </c>
      <c r="J16" s="508"/>
      <c r="K16" s="526"/>
      <c r="L16" s="145" t="s">
        <v>45</v>
      </c>
      <c r="M16" s="673"/>
      <c r="N16" s="508"/>
      <c r="O16" s="322" t="s">
        <v>590</v>
      </c>
      <c r="P16" s="354" t="s">
        <v>591</v>
      </c>
      <c r="Q16" s="384" t="s">
        <v>52</v>
      </c>
      <c r="R16" s="340">
        <v>0</v>
      </c>
      <c r="S16" s="385">
        <v>1</v>
      </c>
      <c r="T16" s="367"/>
      <c r="U16" s="256"/>
      <c r="V16" s="367"/>
      <c r="W16" s="254"/>
      <c r="X16" s="368"/>
      <c r="Y16" s="723"/>
      <c r="Z16" s="727"/>
      <c r="AA16" s="741"/>
      <c r="AB16" s="386"/>
      <c r="AC16" s="385">
        <v>1</v>
      </c>
      <c r="AD16" s="370">
        <f>AB16/AC16</f>
        <v>0</v>
      </c>
      <c r="AE16" s="371"/>
      <c r="AF16" s="355"/>
      <c r="AG16" s="255">
        <v>1</v>
      </c>
      <c r="AH16" s="255">
        <f t="shared" si="0"/>
        <v>0</v>
      </c>
      <c r="AI16" s="382"/>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row>
    <row r="17" spans="1:105" s="5" customFormat="1" ht="48" x14ac:dyDescent="0.2">
      <c r="A17" s="139" t="s">
        <v>100</v>
      </c>
      <c r="B17" s="139" t="s">
        <v>102</v>
      </c>
      <c r="C17" s="139" t="s">
        <v>101</v>
      </c>
      <c r="D17" s="146" t="s">
        <v>104</v>
      </c>
      <c r="E17" s="146" t="s">
        <v>45</v>
      </c>
      <c r="F17" s="191" t="s">
        <v>112</v>
      </c>
      <c r="G17" s="9" t="s">
        <v>117</v>
      </c>
      <c r="H17" s="21" t="s">
        <v>116</v>
      </c>
      <c r="I17" s="21" t="s">
        <v>118</v>
      </c>
      <c r="J17" s="508"/>
      <c r="K17" s="526"/>
      <c r="L17" s="146" t="s">
        <v>45</v>
      </c>
      <c r="M17" s="673"/>
      <c r="N17" s="508"/>
      <c r="O17" s="9" t="s">
        <v>592</v>
      </c>
      <c r="P17" s="234" t="s">
        <v>593</v>
      </c>
      <c r="Q17" s="387" t="s">
        <v>52</v>
      </c>
      <c r="R17" s="331">
        <v>0</v>
      </c>
      <c r="S17" s="383">
        <v>1</v>
      </c>
      <c r="T17" s="356"/>
      <c r="U17" s="234"/>
      <c r="V17" s="356"/>
      <c r="W17" s="227"/>
      <c r="X17" s="357"/>
      <c r="Y17" s="723"/>
      <c r="Z17" s="727"/>
      <c r="AA17" s="741"/>
      <c r="AB17" s="388"/>
      <c r="AC17" s="383">
        <v>1</v>
      </c>
      <c r="AD17" s="359">
        <f>AB17/AC17</f>
        <v>0</v>
      </c>
      <c r="AE17" s="360"/>
      <c r="AF17" s="361"/>
      <c r="AG17" s="218">
        <v>1</v>
      </c>
      <c r="AH17" s="218">
        <f t="shared" si="0"/>
        <v>0</v>
      </c>
      <c r="AI17" s="362"/>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row>
    <row r="18" spans="1:105" s="5" customFormat="1" ht="48" x14ac:dyDescent="0.2">
      <c r="A18" s="143" t="s">
        <v>100</v>
      </c>
      <c r="B18" s="143" t="s">
        <v>102</v>
      </c>
      <c r="C18" s="143" t="s">
        <v>101</v>
      </c>
      <c r="D18" s="145" t="s">
        <v>104</v>
      </c>
      <c r="E18" s="145" t="s">
        <v>45</v>
      </c>
      <c r="F18" s="322" t="s">
        <v>112</v>
      </c>
      <c r="G18" s="237" t="s">
        <v>117</v>
      </c>
      <c r="H18" s="237" t="s">
        <v>116</v>
      </c>
      <c r="I18" s="237" t="s">
        <v>118</v>
      </c>
      <c r="J18" s="509"/>
      <c r="K18" s="527"/>
      <c r="L18" s="145" t="s">
        <v>45</v>
      </c>
      <c r="M18" s="673"/>
      <c r="N18" s="508"/>
      <c r="O18" s="322" t="s">
        <v>594</v>
      </c>
      <c r="P18" s="354" t="s">
        <v>595</v>
      </c>
      <c r="Q18" s="389" t="s">
        <v>52</v>
      </c>
      <c r="R18" s="340">
        <v>0</v>
      </c>
      <c r="S18" s="385">
        <v>1</v>
      </c>
      <c r="T18" s="367"/>
      <c r="U18" s="256"/>
      <c r="V18" s="367"/>
      <c r="W18" s="254"/>
      <c r="X18" s="368"/>
      <c r="Y18" s="724"/>
      <c r="Z18" s="727"/>
      <c r="AA18" s="741"/>
      <c r="AB18" s="375"/>
      <c r="AC18" s="377">
        <v>1</v>
      </c>
      <c r="AD18" s="373">
        <f>AB18/AC18</f>
        <v>0</v>
      </c>
      <c r="AE18" s="374"/>
      <c r="AF18" s="390"/>
      <c r="AG18" s="391">
        <v>1</v>
      </c>
      <c r="AH18" s="391">
        <f t="shared" si="0"/>
        <v>0</v>
      </c>
      <c r="AI18" s="382"/>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189"/>
      <c r="CQ18" s="189"/>
      <c r="CR18" s="189"/>
      <c r="CS18" s="189"/>
      <c r="CT18" s="189"/>
      <c r="CU18" s="189"/>
      <c r="CV18" s="189"/>
      <c r="CW18" s="189"/>
      <c r="CX18" s="189"/>
      <c r="CY18" s="189"/>
      <c r="CZ18" s="189"/>
      <c r="DA18" s="189"/>
    </row>
    <row r="19" spans="1:105" s="5" customFormat="1" ht="216.75" customHeight="1" x14ac:dyDescent="0.25">
      <c r="A19" s="513" t="s">
        <v>100</v>
      </c>
      <c r="B19" s="513" t="s">
        <v>102</v>
      </c>
      <c r="C19" s="513" t="s">
        <v>101</v>
      </c>
      <c r="D19" s="541" t="s">
        <v>596</v>
      </c>
      <c r="E19" s="541" t="s">
        <v>45</v>
      </c>
      <c r="F19" s="519" t="s">
        <v>112</v>
      </c>
      <c r="G19" s="9" t="s">
        <v>117</v>
      </c>
      <c r="H19" s="21" t="s">
        <v>116</v>
      </c>
      <c r="I19" s="21" t="s">
        <v>118</v>
      </c>
      <c r="J19" s="541" t="s">
        <v>527</v>
      </c>
      <c r="K19" s="513" t="s">
        <v>597</v>
      </c>
      <c r="L19" s="541" t="s">
        <v>289</v>
      </c>
      <c r="M19" s="673"/>
      <c r="N19" s="541" t="s">
        <v>598</v>
      </c>
      <c r="O19" s="753" t="s">
        <v>599</v>
      </c>
      <c r="P19" s="738" t="s">
        <v>600</v>
      </c>
      <c r="Q19" s="728" t="s">
        <v>51</v>
      </c>
      <c r="R19" s="730">
        <v>0</v>
      </c>
      <c r="S19" s="730">
        <v>9</v>
      </c>
      <c r="T19" s="356" t="s">
        <v>601</v>
      </c>
      <c r="U19" s="234" t="s">
        <v>602</v>
      </c>
      <c r="V19" s="356" t="s">
        <v>51</v>
      </c>
      <c r="W19" s="227">
        <v>0</v>
      </c>
      <c r="X19" s="227">
        <v>11</v>
      </c>
      <c r="Y19" s="722">
        <v>2961926222</v>
      </c>
      <c r="Z19" s="727"/>
      <c r="AA19" s="741"/>
      <c r="AB19" s="749">
        <v>0</v>
      </c>
      <c r="AC19" s="749">
        <v>9</v>
      </c>
      <c r="AD19" s="750">
        <v>0.47</v>
      </c>
      <c r="AE19" s="751" t="s">
        <v>603</v>
      </c>
      <c r="AF19" s="116">
        <v>1</v>
      </c>
      <c r="AG19" s="116">
        <v>11</v>
      </c>
      <c r="AH19" s="209">
        <v>0.45</v>
      </c>
      <c r="AI19" s="210" t="s">
        <v>604</v>
      </c>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row>
    <row r="20" spans="1:105" s="4" customFormat="1" ht="409.5" customHeight="1" x14ac:dyDescent="0.25">
      <c r="A20" s="518"/>
      <c r="B20" s="514"/>
      <c r="C20" s="514"/>
      <c r="D20" s="518"/>
      <c r="E20" s="518"/>
      <c r="F20" s="520"/>
      <c r="G20" s="9" t="s">
        <v>117</v>
      </c>
      <c r="H20" s="21" t="s">
        <v>116</v>
      </c>
      <c r="I20" s="21" t="s">
        <v>118</v>
      </c>
      <c r="J20" s="517"/>
      <c r="K20" s="542"/>
      <c r="L20" s="517"/>
      <c r="M20" s="673"/>
      <c r="N20" s="517"/>
      <c r="O20" s="516"/>
      <c r="P20" s="754"/>
      <c r="Q20" s="755"/>
      <c r="R20" s="756"/>
      <c r="S20" s="756"/>
      <c r="T20" s="356" t="s">
        <v>605</v>
      </c>
      <c r="U20" s="234" t="s">
        <v>606</v>
      </c>
      <c r="V20" s="356" t="s">
        <v>51</v>
      </c>
      <c r="W20" s="227">
        <v>0</v>
      </c>
      <c r="X20" s="227">
        <v>8</v>
      </c>
      <c r="Y20" s="723"/>
      <c r="Z20" s="727"/>
      <c r="AA20" s="741"/>
      <c r="AB20" s="749"/>
      <c r="AC20" s="749"/>
      <c r="AD20" s="750"/>
      <c r="AE20" s="752"/>
      <c r="AF20" s="116">
        <v>5</v>
      </c>
      <c r="AG20" s="116">
        <v>8</v>
      </c>
      <c r="AH20" s="209">
        <f>+AF20/AG20</f>
        <v>0.625</v>
      </c>
      <c r="AI20" s="392" t="s">
        <v>607</v>
      </c>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row>
    <row r="21" spans="1:105" s="5" customFormat="1" ht="48" x14ac:dyDescent="0.25">
      <c r="A21" s="143" t="s">
        <v>100</v>
      </c>
      <c r="B21" s="143" t="s">
        <v>102</v>
      </c>
      <c r="C21" s="143" t="s">
        <v>101</v>
      </c>
      <c r="D21" s="145" t="s">
        <v>596</v>
      </c>
      <c r="E21" s="145" t="s">
        <v>45</v>
      </c>
      <c r="F21" s="322" t="s">
        <v>112</v>
      </c>
      <c r="G21" s="322" t="s">
        <v>608</v>
      </c>
      <c r="H21" s="322" t="s">
        <v>609</v>
      </c>
      <c r="I21" s="322" t="s">
        <v>610</v>
      </c>
      <c r="J21" s="517"/>
      <c r="K21" s="542"/>
      <c r="L21" s="517"/>
      <c r="M21" s="673"/>
      <c r="N21" s="517"/>
      <c r="O21" s="393" t="s">
        <v>611</v>
      </c>
      <c r="P21" s="354" t="s">
        <v>612</v>
      </c>
      <c r="Q21" s="384" t="s">
        <v>51</v>
      </c>
      <c r="R21" s="340">
        <v>0</v>
      </c>
      <c r="S21" s="340">
        <v>17</v>
      </c>
      <c r="T21" s="384"/>
      <c r="U21" s="354"/>
      <c r="V21" s="384"/>
      <c r="W21" s="340"/>
      <c r="X21" s="340"/>
      <c r="Y21" s="723"/>
      <c r="Z21" s="727"/>
      <c r="AA21" s="741"/>
      <c r="AB21" s="386">
        <v>0</v>
      </c>
      <c r="AC21" s="340">
        <v>17</v>
      </c>
      <c r="AD21" s="385">
        <v>0.41</v>
      </c>
      <c r="AE21" s="394" t="s">
        <v>613</v>
      </c>
      <c r="AF21" s="395"/>
      <c r="AG21" s="384"/>
      <c r="AH21" s="384"/>
      <c r="AI21" s="394"/>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89"/>
      <c r="CR21" s="189"/>
      <c r="CS21" s="189"/>
      <c r="CT21" s="189"/>
      <c r="CU21" s="189"/>
      <c r="CV21" s="189"/>
      <c r="CW21" s="189"/>
      <c r="CX21" s="189"/>
      <c r="CY21" s="189"/>
      <c r="CZ21" s="189"/>
      <c r="DA21" s="189"/>
    </row>
    <row r="22" spans="1:105" s="4" customFormat="1" ht="144" customHeight="1" x14ac:dyDescent="0.25">
      <c r="A22" s="139" t="s">
        <v>100</v>
      </c>
      <c r="B22" s="139" t="s">
        <v>102</v>
      </c>
      <c r="C22" s="139" t="s">
        <v>101</v>
      </c>
      <c r="D22" s="146" t="s">
        <v>596</v>
      </c>
      <c r="E22" s="146" t="s">
        <v>45</v>
      </c>
      <c r="F22" s="191" t="s">
        <v>112</v>
      </c>
      <c r="G22" s="9" t="s">
        <v>117</v>
      </c>
      <c r="H22" s="21" t="s">
        <v>116</v>
      </c>
      <c r="I22" s="21" t="s">
        <v>118</v>
      </c>
      <c r="J22" s="518"/>
      <c r="K22" s="514"/>
      <c r="L22" s="518"/>
      <c r="M22" s="673"/>
      <c r="N22" s="518"/>
      <c r="O22" s="190" t="s">
        <v>614</v>
      </c>
      <c r="P22" s="242" t="s">
        <v>615</v>
      </c>
      <c r="Q22" s="387" t="s">
        <v>52</v>
      </c>
      <c r="R22" s="396">
        <v>0.71399999999999997</v>
      </c>
      <c r="S22" s="383">
        <v>0.2</v>
      </c>
      <c r="T22" s="242" t="s">
        <v>616</v>
      </c>
      <c r="U22" s="242" t="s">
        <v>617</v>
      </c>
      <c r="V22" s="387" t="s">
        <v>52</v>
      </c>
      <c r="W22" s="387">
        <v>0</v>
      </c>
      <c r="X22" s="383">
        <v>0.2</v>
      </c>
      <c r="Y22" s="724"/>
      <c r="Z22" s="727"/>
      <c r="AA22" s="741"/>
      <c r="AB22" s="397">
        <v>0</v>
      </c>
      <c r="AC22" s="398">
        <v>0.2</v>
      </c>
      <c r="AD22" s="399">
        <v>0</v>
      </c>
      <c r="AE22" s="400"/>
      <c r="AF22" s="397">
        <v>0</v>
      </c>
      <c r="AG22" s="398">
        <v>0.2</v>
      </c>
      <c r="AH22" s="398">
        <v>0</v>
      </c>
      <c r="AI22" s="400"/>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row>
    <row r="23" spans="1:105" s="4" customFormat="1" ht="60" x14ac:dyDescent="0.2">
      <c r="A23" s="11" t="s">
        <v>100</v>
      </c>
      <c r="B23" s="11" t="s">
        <v>102</v>
      </c>
      <c r="C23" s="11" t="s">
        <v>101</v>
      </c>
      <c r="D23" s="11" t="s">
        <v>106</v>
      </c>
      <c r="E23" s="11" t="s">
        <v>105</v>
      </c>
      <c r="F23" s="10" t="s">
        <v>618</v>
      </c>
      <c r="G23" s="158" t="s">
        <v>619</v>
      </c>
      <c r="H23" s="10" t="s">
        <v>620</v>
      </c>
      <c r="I23" s="10" t="s">
        <v>621</v>
      </c>
      <c r="J23" s="507" t="s">
        <v>527</v>
      </c>
      <c r="K23" s="525" t="s">
        <v>419</v>
      </c>
      <c r="L23" s="525" t="s">
        <v>622</v>
      </c>
      <c r="M23" s="673"/>
      <c r="N23" s="507" t="s">
        <v>623</v>
      </c>
      <c r="O23" s="158" t="s">
        <v>624</v>
      </c>
      <c r="P23" s="256" t="s">
        <v>625</v>
      </c>
      <c r="Q23" s="367" t="s">
        <v>52</v>
      </c>
      <c r="R23" s="254">
        <v>0</v>
      </c>
      <c r="S23" s="255">
        <v>0.9</v>
      </c>
      <c r="T23" s="367"/>
      <c r="U23" s="256"/>
      <c r="V23" s="367"/>
      <c r="W23" s="254"/>
      <c r="X23" s="254"/>
      <c r="Y23" s="722">
        <v>2117822134</v>
      </c>
      <c r="Z23" s="727"/>
      <c r="AA23" s="741"/>
      <c r="AB23" s="401">
        <v>0.92920000000000003</v>
      </c>
      <c r="AC23" s="368">
        <v>0.9</v>
      </c>
      <c r="AD23" s="370">
        <f>+AB23/AC23</f>
        <v>1.0324444444444445</v>
      </c>
      <c r="AE23" s="256" t="s">
        <v>626</v>
      </c>
      <c r="AF23" s="402"/>
      <c r="AG23" s="367"/>
      <c r="AH23" s="367"/>
      <c r="AI23" s="403"/>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row>
    <row r="24" spans="1:105" s="5" customFormat="1" ht="60" x14ac:dyDescent="0.25">
      <c r="A24" s="160" t="s">
        <v>100</v>
      </c>
      <c r="B24" s="160" t="s">
        <v>102</v>
      </c>
      <c r="C24" s="160" t="s">
        <v>101</v>
      </c>
      <c r="D24" s="160" t="s">
        <v>106</v>
      </c>
      <c r="E24" s="160" t="s">
        <v>105</v>
      </c>
      <c r="F24" s="9" t="s">
        <v>618</v>
      </c>
      <c r="G24" s="199"/>
      <c r="H24" s="9"/>
      <c r="I24" s="9"/>
      <c r="J24" s="508"/>
      <c r="K24" s="526"/>
      <c r="L24" s="526"/>
      <c r="M24" s="673"/>
      <c r="N24" s="508"/>
      <c r="O24" s="9" t="s">
        <v>627</v>
      </c>
      <c r="P24" s="234" t="s">
        <v>628</v>
      </c>
      <c r="Q24" s="356" t="s">
        <v>51</v>
      </c>
      <c r="R24" s="227">
        <v>0</v>
      </c>
      <c r="S24" s="227">
        <v>400</v>
      </c>
      <c r="T24" s="356"/>
      <c r="U24" s="234"/>
      <c r="V24" s="356"/>
      <c r="W24" s="227"/>
      <c r="X24" s="227"/>
      <c r="Y24" s="723"/>
      <c r="Z24" s="727"/>
      <c r="AA24" s="741"/>
      <c r="AB24" s="404">
        <v>168</v>
      </c>
      <c r="AC24" s="234">
        <v>400</v>
      </c>
      <c r="AD24" s="219">
        <f>AB24/AC24</f>
        <v>0.42</v>
      </c>
      <c r="AE24" s="234" t="s">
        <v>629</v>
      </c>
      <c r="AF24" s="405"/>
      <c r="AG24" s="356"/>
      <c r="AH24" s="356"/>
      <c r="AI24" s="406"/>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row>
    <row r="25" spans="1:105" s="4" customFormat="1" ht="48" x14ac:dyDescent="0.25">
      <c r="A25" s="11" t="s">
        <v>100</v>
      </c>
      <c r="B25" s="11" t="s">
        <v>102</v>
      </c>
      <c r="C25" s="11" t="s">
        <v>101</v>
      </c>
      <c r="D25" s="11" t="s">
        <v>106</v>
      </c>
      <c r="E25" s="11" t="s">
        <v>105</v>
      </c>
      <c r="F25" s="10" t="s">
        <v>618</v>
      </c>
      <c r="G25" s="10"/>
      <c r="H25" s="10"/>
      <c r="I25" s="10"/>
      <c r="J25" s="509"/>
      <c r="K25" s="527"/>
      <c r="L25" s="527"/>
      <c r="M25" s="673"/>
      <c r="N25" s="509"/>
      <c r="O25" s="10" t="s">
        <v>630</v>
      </c>
      <c r="P25" s="256" t="s">
        <v>628</v>
      </c>
      <c r="Q25" s="367" t="s">
        <v>51</v>
      </c>
      <c r="R25" s="254">
        <v>0</v>
      </c>
      <c r="S25" s="254">
        <v>2800</v>
      </c>
      <c r="T25" s="367"/>
      <c r="U25" s="256"/>
      <c r="V25" s="367"/>
      <c r="W25" s="254"/>
      <c r="X25" s="254"/>
      <c r="Y25" s="724"/>
      <c r="Z25" s="727"/>
      <c r="AA25" s="741"/>
      <c r="AB25" s="327">
        <v>1113</v>
      </c>
      <c r="AC25" s="256">
        <v>2800</v>
      </c>
      <c r="AD25" s="407">
        <f>AB25/AC25</f>
        <v>0.39750000000000002</v>
      </c>
      <c r="AE25" s="256" t="s">
        <v>631</v>
      </c>
      <c r="AF25" s="402"/>
      <c r="AG25" s="367"/>
      <c r="AH25" s="367"/>
      <c r="AI25" s="408"/>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row>
    <row r="26" spans="1:105" s="5" customFormat="1" ht="409.5" customHeight="1" x14ac:dyDescent="0.25">
      <c r="A26" s="513" t="s">
        <v>100</v>
      </c>
      <c r="B26" s="513" t="s">
        <v>102</v>
      </c>
      <c r="C26" s="513" t="s">
        <v>101</v>
      </c>
      <c r="D26" s="513" t="s">
        <v>596</v>
      </c>
      <c r="E26" s="513" t="s">
        <v>45</v>
      </c>
      <c r="F26" s="519" t="s">
        <v>112</v>
      </c>
      <c r="G26" s="519"/>
      <c r="H26" s="519"/>
      <c r="I26" s="519"/>
      <c r="J26" s="757" t="s">
        <v>527</v>
      </c>
      <c r="K26" s="759" t="s">
        <v>597</v>
      </c>
      <c r="L26" s="761" t="s">
        <v>289</v>
      </c>
      <c r="M26" s="673"/>
      <c r="N26" s="767" t="s">
        <v>632</v>
      </c>
      <c r="O26" s="519" t="s">
        <v>633</v>
      </c>
      <c r="P26" s="738" t="s">
        <v>634</v>
      </c>
      <c r="Q26" s="728" t="s">
        <v>51</v>
      </c>
      <c r="R26" s="730" t="s">
        <v>635</v>
      </c>
      <c r="S26" s="730">
        <v>3</v>
      </c>
      <c r="T26" s="356" t="s">
        <v>636</v>
      </c>
      <c r="U26" s="234" t="s">
        <v>637</v>
      </c>
      <c r="V26" s="234" t="s">
        <v>51</v>
      </c>
      <c r="W26" s="227">
        <v>0</v>
      </c>
      <c r="X26" s="227">
        <v>3</v>
      </c>
      <c r="Y26" s="722">
        <v>1636396083</v>
      </c>
      <c r="Z26" s="727"/>
      <c r="AA26" s="741"/>
      <c r="AB26" s="749">
        <v>0</v>
      </c>
      <c r="AC26" s="749">
        <v>3</v>
      </c>
      <c r="AD26" s="763">
        <v>0.5</v>
      </c>
      <c r="AE26" s="765" t="s">
        <v>638</v>
      </c>
      <c r="AF26" s="116">
        <v>0</v>
      </c>
      <c r="AG26" s="116">
        <v>3</v>
      </c>
      <c r="AH26" s="207">
        <v>0.5</v>
      </c>
      <c r="AI26" s="409" t="s">
        <v>639</v>
      </c>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189"/>
      <c r="CQ26" s="189"/>
      <c r="CR26" s="189"/>
      <c r="CS26" s="189"/>
      <c r="CT26" s="189"/>
      <c r="CU26" s="189"/>
      <c r="CV26" s="189"/>
      <c r="CW26" s="189"/>
      <c r="CX26" s="189"/>
      <c r="CY26" s="189"/>
      <c r="CZ26" s="189"/>
      <c r="DA26" s="189"/>
    </row>
    <row r="27" spans="1:105" s="4" customFormat="1" ht="264" x14ac:dyDescent="0.25">
      <c r="A27" s="542"/>
      <c r="B27" s="542"/>
      <c r="C27" s="542"/>
      <c r="D27" s="542"/>
      <c r="E27" s="542"/>
      <c r="F27" s="561"/>
      <c r="G27" s="561"/>
      <c r="H27" s="561"/>
      <c r="I27" s="561"/>
      <c r="J27" s="758"/>
      <c r="K27" s="760"/>
      <c r="L27" s="762"/>
      <c r="M27" s="673"/>
      <c r="N27" s="768"/>
      <c r="O27" s="561"/>
      <c r="P27" s="739"/>
      <c r="Q27" s="729"/>
      <c r="R27" s="731"/>
      <c r="S27" s="731"/>
      <c r="T27" s="367" t="s">
        <v>640</v>
      </c>
      <c r="U27" s="256" t="s">
        <v>641</v>
      </c>
      <c r="V27" s="367" t="s">
        <v>51</v>
      </c>
      <c r="W27" s="254">
        <v>0</v>
      </c>
      <c r="X27" s="254">
        <v>3</v>
      </c>
      <c r="Y27" s="723"/>
      <c r="Z27" s="727"/>
      <c r="AA27" s="741"/>
      <c r="AB27" s="749"/>
      <c r="AC27" s="749"/>
      <c r="AD27" s="764"/>
      <c r="AE27" s="766"/>
      <c r="AF27" s="386">
        <v>2</v>
      </c>
      <c r="AG27" s="340">
        <v>3</v>
      </c>
      <c r="AH27" s="385">
        <f>+AF27/AG27</f>
        <v>0.66666666666666663</v>
      </c>
      <c r="AI27" s="410" t="s">
        <v>642</v>
      </c>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row>
    <row r="28" spans="1:105" s="5" customFormat="1" ht="111.75" customHeight="1" x14ac:dyDescent="0.25">
      <c r="A28" s="514"/>
      <c r="B28" s="514"/>
      <c r="C28" s="514"/>
      <c r="D28" s="514"/>
      <c r="E28" s="514"/>
      <c r="F28" s="520"/>
      <c r="G28" s="520"/>
      <c r="H28" s="520"/>
      <c r="I28" s="520"/>
      <c r="J28" s="758"/>
      <c r="K28" s="760"/>
      <c r="L28" s="762"/>
      <c r="M28" s="673"/>
      <c r="N28" s="768"/>
      <c r="O28" s="520"/>
      <c r="P28" s="754"/>
      <c r="Q28" s="755"/>
      <c r="R28" s="756"/>
      <c r="S28" s="756"/>
      <c r="T28" s="356" t="s">
        <v>643</v>
      </c>
      <c r="U28" s="234" t="s">
        <v>644</v>
      </c>
      <c r="V28" s="356" t="s">
        <v>51</v>
      </c>
      <c r="W28" s="227">
        <v>0</v>
      </c>
      <c r="X28" s="227">
        <v>5</v>
      </c>
      <c r="Y28" s="723"/>
      <c r="Z28" s="727"/>
      <c r="AA28" s="741"/>
      <c r="AB28" s="749"/>
      <c r="AC28" s="749"/>
      <c r="AD28" s="764"/>
      <c r="AE28" s="766"/>
      <c r="AF28" s="361">
        <v>3</v>
      </c>
      <c r="AG28" s="227">
        <v>5</v>
      </c>
      <c r="AH28" s="357">
        <f>+AF28/AG28</f>
        <v>0.6</v>
      </c>
      <c r="AI28" s="406" t="s">
        <v>645</v>
      </c>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row>
    <row r="29" spans="1:105" s="4" customFormat="1" ht="142.5" customHeight="1" x14ac:dyDescent="0.25">
      <c r="A29" s="11" t="s">
        <v>100</v>
      </c>
      <c r="B29" s="11" t="s">
        <v>102</v>
      </c>
      <c r="C29" s="11" t="s">
        <v>101</v>
      </c>
      <c r="D29" s="8" t="s">
        <v>596</v>
      </c>
      <c r="E29" s="8" t="s">
        <v>45</v>
      </c>
      <c r="F29" s="10" t="s">
        <v>112</v>
      </c>
      <c r="G29" s="10" t="s">
        <v>117</v>
      </c>
      <c r="H29" s="10" t="s">
        <v>116</v>
      </c>
      <c r="I29" s="10" t="s">
        <v>118</v>
      </c>
      <c r="J29" s="758"/>
      <c r="K29" s="760"/>
      <c r="L29" s="762"/>
      <c r="M29" s="673"/>
      <c r="N29" s="768"/>
      <c r="O29" s="10" t="s">
        <v>646</v>
      </c>
      <c r="P29" s="256" t="s">
        <v>647</v>
      </c>
      <c r="Q29" s="367" t="s">
        <v>52</v>
      </c>
      <c r="R29" s="254">
        <v>0</v>
      </c>
      <c r="S29" s="255">
        <v>1</v>
      </c>
      <c r="T29" s="256" t="s">
        <v>648</v>
      </c>
      <c r="U29" s="256" t="s">
        <v>649</v>
      </c>
      <c r="V29" s="367" t="s">
        <v>52</v>
      </c>
      <c r="W29" s="254">
        <v>0</v>
      </c>
      <c r="X29" s="255">
        <v>0.2</v>
      </c>
      <c r="Y29" s="723"/>
      <c r="Z29" s="727"/>
      <c r="AA29" s="741"/>
      <c r="AB29" s="411">
        <v>0</v>
      </c>
      <c r="AC29" s="411">
        <v>100</v>
      </c>
      <c r="AD29" s="412">
        <f>+AB29/AC29</f>
        <v>0</v>
      </c>
      <c r="AE29" s="413" t="s">
        <v>650</v>
      </c>
      <c r="AF29" s="328">
        <v>0</v>
      </c>
      <c r="AG29" s="368">
        <v>0.2</v>
      </c>
      <c r="AH29" s="254">
        <f>AF29/AG29</f>
        <v>0</v>
      </c>
      <c r="AI29" s="414" t="s">
        <v>650</v>
      </c>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row>
    <row r="30" spans="1:105" s="5" customFormat="1" ht="177.75" customHeight="1" thickBot="1" x14ac:dyDescent="0.3">
      <c r="A30" s="160" t="s">
        <v>100</v>
      </c>
      <c r="B30" s="160" t="s">
        <v>102</v>
      </c>
      <c r="C30" s="160" t="s">
        <v>101</v>
      </c>
      <c r="D30" s="160" t="s">
        <v>596</v>
      </c>
      <c r="E30" s="160" t="s">
        <v>45</v>
      </c>
      <c r="F30" s="9" t="s">
        <v>112</v>
      </c>
      <c r="G30" s="9" t="s">
        <v>117</v>
      </c>
      <c r="H30" s="9" t="s">
        <v>116</v>
      </c>
      <c r="I30" s="9" t="s">
        <v>118</v>
      </c>
      <c r="J30" s="758"/>
      <c r="K30" s="760"/>
      <c r="L30" s="762"/>
      <c r="M30" s="673"/>
      <c r="N30" s="768"/>
      <c r="O30" s="9" t="s">
        <v>651</v>
      </c>
      <c r="P30" s="234" t="s">
        <v>652</v>
      </c>
      <c r="Q30" s="356" t="s">
        <v>52</v>
      </c>
      <c r="R30" s="227">
        <v>0</v>
      </c>
      <c r="S30" s="218">
        <v>1</v>
      </c>
      <c r="T30" s="356"/>
      <c r="U30" s="234"/>
      <c r="V30" s="356"/>
      <c r="W30" s="356"/>
      <c r="X30" s="415"/>
      <c r="Y30" s="723"/>
      <c r="Z30" s="727"/>
      <c r="AA30" s="741"/>
      <c r="AB30" s="416">
        <f>+(1*100)/9</f>
        <v>11.111111111111111</v>
      </c>
      <c r="AC30" s="417">
        <v>100</v>
      </c>
      <c r="AD30" s="209">
        <f>+AB30/AC30</f>
        <v>0.1111111111111111</v>
      </c>
      <c r="AE30" s="418" t="s">
        <v>653</v>
      </c>
      <c r="AF30" s="419"/>
      <c r="AG30" s="420"/>
      <c r="AH30" s="421"/>
      <c r="AI30" s="422"/>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189"/>
      <c r="CQ30" s="189"/>
      <c r="CR30" s="189"/>
      <c r="CS30" s="189"/>
      <c r="CT30" s="189"/>
      <c r="CU30" s="189"/>
      <c r="CV30" s="189"/>
      <c r="CW30" s="189"/>
      <c r="CX30" s="189"/>
      <c r="CY30" s="189"/>
      <c r="CZ30" s="189"/>
      <c r="DA30" s="189"/>
    </row>
    <row r="31" spans="1:105" ht="148.5" customHeight="1" thickBot="1" x14ac:dyDescent="0.3">
      <c r="A31" s="160" t="s">
        <v>100</v>
      </c>
      <c r="B31" s="160" t="s">
        <v>102</v>
      </c>
      <c r="C31" s="160" t="s">
        <v>101</v>
      </c>
      <c r="D31" s="160" t="s">
        <v>596</v>
      </c>
      <c r="E31" s="160" t="s">
        <v>45</v>
      </c>
      <c r="F31" s="9" t="s">
        <v>112</v>
      </c>
      <c r="G31" s="9" t="s">
        <v>117</v>
      </c>
      <c r="H31" s="9" t="s">
        <v>116</v>
      </c>
      <c r="I31" s="9" t="s">
        <v>118</v>
      </c>
      <c r="J31" s="758"/>
      <c r="K31" s="760"/>
      <c r="L31" s="762"/>
      <c r="M31" s="673"/>
      <c r="N31" s="768"/>
      <c r="O31" s="423" t="s">
        <v>654</v>
      </c>
      <c r="P31" s="423" t="s">
        <v>655</v>
      </c>
      <c r="Q31" s="158" t="s">
        <v>52</v>
      </c>
      <c r="R31" s="424">
        <v>0</v>
      </c>
      <c r="S31" s="425">
        <v>1</v>
      </c>
      <c r="T31" s="4"/>
      <c r="U31" s="426"/>
      <c r="V31" s="4"/>
      <c r="W31" s="4"/>
      <c r="X31" s="4"/>
      <c r="Y31" s="4"/>
      <c r="Z31" s="4"/>
      <c r="AA31" s="4"/>
      <c r="AB31" s="427">
        <v>3</v>
      </c>
      <c r="AC31" s="428">
        <v>6</v>
      </c>
      <c r="AD31" s="29">
        <f t="shared" ref="AD31" si="1">AB31/AC31</f>
        <v>0.5</v>
      </c>
      <c r="AE31" s="423" t="s">
        <v>656</v>
      </c>
      <c r="AF31" s="427"/>
      <c r="AG31" s="427"/>
      <c r="AH31" s="427"/>
      <c r="AI31" s="429"/>
    </row>
    <row r="32" spans="1:105" ht="22.5" customHeight="1" x14ac:dyDescent="0.2">
      <c r="W32" s="189"/>
      <c r="X32" s="189"/>
      <c r="Y32" s="189"/>
      <c r="Z32" s="189"/>
      <c r="AA32" s="189"/>
      <c r="AE32" s="189"/>
    </row>
    <row r="33" spans="31:31" ht="22.5" customHeight="1" x14ac:dyDescent="0.2">
      <c r="AE33" s="189"/>
    </row>
  </sheetData>
  <sheetProtection algorithmName="SHA-512" hashValue="oE1FkR+4pFKiGnBQONlcrJcYQIpZYxIMFJ+uJEr8cwleoYqaVECahV5HQt+oDUu7rRK3ha5BQiUvWDEwUEW2Aw==" saltValue="Yu10IwWuQvgB3u5cm+x7lw==" spinCount="100000" sheet="1" objects="1" scenarios="1" selectLockedCells="1" selectUnlockedCells="1"/>
  <mergeCells count="103">
    <mergeCell ref="AB26:AB28"/>
    <mergeCell ref="AC26:AC28"/>
    <mergeCell ref="AD26:AD28"/>
    <mergeCell ref="AE26:AE28"/>
    <mergeCell ref="N26:N31"/>
    <mergeCell ref="O26:O28"/>
    <mergeCell ref="P26:P28"/>
    <mergeCell ref="Q26:Q28"/>
    <mergeCell ref="R26:R28"/>
    <mergeCell ref="S26:S28"/>
    <mergeCell ref="I26:I28"/>
    <mergeCell ref="J26:J31"/>
    <mergeCell ref="K26:K31"/>
    <mergeCell ref="L26:L31"/>
    <mergeCell ref="A26:A28"/>
    <mergeCell ref="B26:B28"/>
    <mergeCell ref="C26:C28"/>
    <mergeCell ref="D26:D28"/>
    <mergeCell ref="E26:E28"/>
    <mergeCell ref="F26:F28"/>
    <mergeCell ref="AB19:AB20"/>
    <mergeCell ref="AC19:AC20"/>
    <mergeCell ref="AD19:AD20"/>
    <mergeCell ref="AE19:AE20"/>
    <mergeCell ref="J23:J25"/>
    <mergeCell ref="K23:K25"/>
    <mergeCell ref="L23:L25"/>
    <mergeCell ref="N23:N25"/>
    <mergeCell ref="Y23:Y25"/>
    <mergeCell ref="O19:O20"/>
    <mergeCell ref="P19:P20"/>
    <mergeCell ref="Q19:Q20"/>
    <mergeCell ref="R19:R20"/>
    <mergeCell ref="S19:S20"/>
    <mergeCell ref="Y19:Y22"/>
    <mergeCell ref="AB12:AB13"/>
    <mergeCell ref="AC12:AC13"/>
    <mergeCell ref="AD12:AD13"/>
    <mergeCell ref="AE12:AE13"/>
    <mergeCell ref="A19:A20"/>
    <mergeCell ref="B19:B20"/>
    <mergeCell ref="C19:C20"/>
    <mergeCell ref="D19:D20"/>
    <mergeCell ref="E19:E20"/>
    <mergeCell ref="F19:F20"/>
    <mergeCell ref="F12:F13"/>
    <mergeCell ref="G12:G13"/>
    <mergeCell ref="H12:H13"/>
    <mergeCell ref="I12:I13"/>
    <mergeCell ref="O12:O13"/>
    <mergeCell ref="P12:P13"/>
    <mergeCell ref="AA7:AA30"/>
    <mergeCell ref="AB7:AB8"/>
    <mergeCell ref="AC7:AC8"/>
    <mergeCell ref="AD7:AD8"/>
    <mergeCell ref="AE7:AE8"/>
    <mergeCell ref="A12:A13"/>
    <mergeCell ref="B12:B13"/>
    <mergeCell ref="C12:C13"/>
    <mergeCell ref="D12:D13"/>
    <mergeCell ref="E12:E13"/>
    <mergeCell ref="P7:P8"/>
    <mergeCell ref="Q7:Q8"/>
    <mergeCell ref="R7:R8"/>
    <mergeCell ref="S7:S8"/>
    <mergeCell ref="Y7:Y18"/>
    <mergeCell ref="Z7:Z30"/>
    <mergeCell ref="Q12:Q13"/>
    <mergeCell ref="R12:R13"/>
    <mergeCell ref="S12:S13"/>
    <mergeCell ref="Y26:Y30"/>
    <mergeCell ref="J7:J18"/>
    <mergeCell ref="K7:K18"/>
    <mergeCell ref="L7:L8"/>
    <mergeCell ref="M7:M31"/>
    <mergeCell ref="N7:N18"/>
    <mergeCell ref="O7:O8"/>
    <mergeCell ref="J19:J22"/>
    <mergeCell ref="K19:K22"/>
    <mergeCell ref="L19:L22"/>
    <mergeCell ref="N19:N22"/>
    <mergeCell ref="G26:G28"/>
    <mergeCell ref="H26:H28"/>
    <mergeCell ref="A7:A8"/>
    <mergeCell ref="B7:B8"/>
    <mergeCell ref="C7:C8"/>
    <mergeCell ref="D7:D8"/>
    <mergeCell ref="E7:E8"/>
    <mergeCell ref="F7:F8"/>
    <mergeCell ref="G7:G8"/>
    <mergeCell ref="H7:H8"/>
    <mergeCell ref="I7:I8"/>
    <mergeCell ref="C2:O2"/>
    <mergeCell ref="M4:M5"/>
    <mergeCell ref="Y4:Z4"/>
    <mergeCell ref="AB4:AI4"/>
    <mergeCell ref="A5:C5"/>
    <mergeCell ref="D5:F5"/>
    <mergeCell ref="G5:I5"/>
    <mergeCell ref="J5:L5"/>
    <mergeCell ref="T5:X5"/>
    <mergeCell ref="AB5:AE5"/>
    <mergeCell ref="AF5:AI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61A8-33E1-4C57-A5AE-9A862BBA2157}">
  <sheetPr>
    <tabColor theme="4"/>
  </sheetPr>
  <dimension ref="A1:AI50"/>
  <sheetViews>
    <sheetView workbookViewId="0">
      <selection sqref="A1:XFD1048576"/>
    </sheetView>
  </sheetViews>
  <sheetFormatPr baseColWidth="10" defaultRowHeight="22.5" customHeight="1" x14ac:dyDescent="0.25"/>
  <cols>
    <col min="1" max="1" width="22.42578125" style="6" customWidth="1"/>
    <col min="2" max="2" width="30.42578125" style="6" customWidth="1"/>
    <col min="3" max="3" width="30.85546875" style="6" customWidth="1"/>
    <col min="4" max="4" width="21.28515625" style="6" customWidth="1"/>
    <col min="5" max="5" width="16" style="6" customWidth="1"/>
    <col min="6" max="6" width="53" style="6" customWidth="1"/>
    <col min="7" max="7" width="43.42578125" style="6" customWidth="1"/>
    <col min="8" max="8" width="17.140625" style="6" customWidth="1"/>
    <col min="9" max="9" width="16.140625" style="6" customWidth="1"/>
    <col min="10" max="10" width="29.140625" style="6" customWidth="1"/>
    <col min="11" max="11" width="14.7109375" style="6" customWidth="1"/>
    <col min="12" max="12" width="17.28515625" style="6" customWidth="1"/>
    <col min="13" max="13" width="16.85546875" style="6" customWidth="1"/>
    <col min="14" max="14" width="15.85546875" style="6" customWidth="1"/>
    <col min="15" max="15" width="27" style="306" customWidth="1"/>
    <col min="16" max="16" width="24.85546875" style="6" customWidth="1"/>
    <col min="17" max="17" width="16.28515625" style="6" customWidth="1"/>
    <col min="18" max="18" width="11.28515625" style="1" customWidth="1"/>
    <col min="19" max="19" width="16.28515625" style="1" customWidth="1"/>
    <col min="20" max="20" width="43" style="6" customWidth="1"/>
    <col min="21" max="21" width="27.85546875" style="307" customWidth="1"/>
    <col min="22" max="22" width="17.140625" style="6" customWidth="1"/>
    <col min="23" max="23" width="10.28515625" style="6" customWidth="1"/>
    <col min="24" max="24" width="14.5703125" style="6" customWidth="1"/>
    <col min="25" max="25" width="16.140625" style="6" customWidth="1"/>
    <col min="26" max="26" width="14.85546875" style="6" customWidth="1"/>
    <col min="27" max="27" width="20.28515625" style="6" customWidth="1"/>
    <col min="28" max="28" width="15.28515625" style="18" customWidth="1"/>
    <col min="29" max="29" width="14.28515625" style="18" customWidth="1"/>
    <col min="30" max="30" width="16.140625" style="18" customWidth="1"/>
    <col min="31" max="31" width="37.7109375" style="18" customWidth="1"/>
    <col min="32" max="32" width="17.85546875" style="18" customWidth="1"/>
    <col min="33" max="33" width="13.85546875" style="18" customWidth="1"/>
    <col min="34" max="34" width="16.140625" style="18" customWidth="1"/>
    <col min="35" max="35" width="52.28515625" style="18" customWidth="1"/>
    <col min="36" max="16384" width="11.42578125" style="189"/>
  </cols>
  <sheetData>
    <row r="1" spans="1:35"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row>
    <row r="2" spans="1:35"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row>
    <row r="3" spans="1:35"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row>
    <row r="4" spans="1:35" s="172" customFormat="1" ht="12" customHeight="1" x14ac:dyDescent="0.25">
      <c r="A4" s="16"/>
      <c r="B4" s="16"/>
      <c r="C4" s="16"/>
      <c r="D4" s="16"/>
      <c r="E4" s="16"/>
      <c r="F4" s="16"/>
      <c r="G4" s="16"/>
      <c r="H4" s="16"/>
      <c r="I4" s="16"/>
      <c r="J4" s="16"/>
      <c r="K4" s="16"/>
      <c r="L4" s="16"/>
      <c r="M4" s="529" t="s">
        <v>5</v>
      </c>
      <c r="N4" s="16"/>
      <c r="O4" s="168"/>
      <c r="P4" s="16"/>
      <c r="Q4" s="16"/>
      <c r="R4" s="16"/>
      <c r="S4" s="16"/>
      <c r="T4" s="16"/>
      <c r="U4" s="168"/>
      <c r="V4" s="16"/>
      <c r="W4" s="16"/>
      <c r="X4" s="16"/>
      <c r="Y4" s="169" t="s">
        <v>6</v>
      </c>
      <c r="Z4" s="170"/>
      <c r="AA4" s="16"/>
      <c r="AB4" s="769" t="s">
        <v>272</v>
      </c>
      <c r="AC4" s="770"/>
      <c r="AD4" s="770"/>
      <c r="AE4" s="771"/>
      <c r="AF4" s="171"/>
      <c r="AG4" s="171"/>
      <c r="AH4" s="171"/>
      <c r="AI4" s="170"/>
    </row>
    <row r="5" spans="1:35" s="172" customFormat="1" ht="12" customHeight="1" x14ac:dyDescent="0.25">
      <c r="A5" s="534" t="s">
        <v>7</v>
      </c>
      <c r="B5" s="534"/>
      <c r="C5" s="534"/>
      <c r="D5" s="535" t="s">
        <v>8</v>
      </c>
      <c r="E5" s="536"/>
      <c r="F5" s="537"/>
      <c r="G5" s="535" t="s">
        <v>9</v>
      </c>
      <c r="H5" s="536"/>
      <c r="I5" s="537"/>
      <c r="J5" s="535"/>
      <c r="K5" s="536"/>
      <c r="L5" s="537"/>
      <c r="M5" s="530"/>
      <c r="N5" s="154"/>
      <c r="O5" s="173"/>
      <c r="P5" s="154"/>
      <c r="Q5" s="154"/>
      <c r="R5" s="154"/>
      <c r="S5" s="154"/>
      <c r="T5" s="535" t="s">
        <v>11</v>
      </c>
      <c r="U5" s="536"/>
      <c r="V5" s="536"/>
      <c r="W5" s="536"/>
      <c r="X5" s="537"/>
      <c r="Y5" s="154"/>
      <c r="Z5" s="154"/>
      <c r="AA5" s="154" t="s">
        <v>12</v>
      </c>
      <c r="AB5" s="772" t="s">
        <v>13</v>
      </c>
      <c r="AC5" s="773"/>
      <c r="AD5" s="773"/>
      <c r="AE5" s="774"/>
      <c r="AF5" s="772" t="s">
        <v>14</v>
      </c>
      <c r="AG5" s="773"/>
      <c r="AH5" s="773"/>
      <c r="AI5" s="774"/>
    </row>
    <row r="6" spans="1:35" s="177" customFormat="1" ht="33.75" customHeight="1" x14ac:dyDescent="0.25">
      <c r="A6" s="174" t="s">
        <v>15</v>
      </c>
      <c r="B6" s="174" t="s">
        <v>16</v>
      </c>
      <c r="C6" s="174" t="s">
        <v>17</v>
      </c>
      <c r="D6" s="174" t="s">
        <v>18</v>
      </c>
      <c r="E6" s="174" t="s">
        <v>19</v>
      </c>
      <c r="F6" s="174" t="s">
        <v>20</v>
      </c>
      <c r="G6" s="174" t="s">
        <v>21</v>
      </c>
      <c r="H6" s="174" t="s">
        <v>22</v>
      </c>
      <c r="I6" s="174" t="s">
        <v>23</v>
      </c>
      <c r="J6" s="174" t="s">
        <v>24</v>
      </c>
      <c r="K6" s="174" t="s">
        <v>25</v>
      </c>
      <c r="L6" s="174" t="s">
        <v>26</v>
      </c>
      <c r="M6" s="174" t="s">
        <v>5</v>
      </c>
      <c r="N6" s="175" t="s">
        <v>27</v>
      </c>
      <c r="O6" s="175" t="s">
        <v>28</v>
      </c>
      <c r="P6" s="175" t="s">
        <v>29</v>
      </c>
      <c r="Q6" s="175" t="s">
        <v>30</v>
      </c>
      <c r="R6" s="175" t="s">
        <v>31</v>
      </c>
      <c r="S6" s="175" t="s">
        <v>32</v>
      </c>
      <c r="T6" s="175" t="s">
        <v>11</v>
      </c>
      <c r="U6" s="175" t="s">
        <v>33</v>
      </c>
      <c r="V6" s="175" t="s">
        <v>30</v>
      </c>
      <c r="W6" s="175" t="s">
        <v>31</v>
      </c>
      <c r="X6" s="175" t="s">
        <v>36</v>
      </c>
      <c r="Y6" s="175" t="s">
        <v>37</v>
      </c>
      <c r="Z6" s="175" t="s">
        <v>38</v>
      </c>
      <c r="AA6" s="175" t="s">
        <v>39</v>
      </c>
      <c r="AB6" s="176" t="s">
        <v>40</v>
      </c>
      <c r="AC6" s="176" t="s">
        <v>41</v>
      </c>
      <c r="AD6" s="176" t="s">
        <v>42</v>
      </c>
      <c r="AE6" s="176" t="s">
        <v>43</v>
      </c>
      <c r="AF6" s="176" t="s">
        <v>40</v>
      </c>
      <c r="AG6" s="176" t="s">
        <v>41</v>
      </c>
      <c r="AH6" s="176" t="s">
        <v>42</v>
      </c>
      <c r="AI6" s="176" t="s">
        <v>43</v>
      </c>
    </row>
    <row r="7" spans="1:35" ht="209.25" customHeight="1" x14ac:dyDescent="0.25">
      <c r="A7" s="11" t="s">
        <v>100</v>
      </c>
      <c r="B7" s="11" t="s">
        <v>102</v>
      </c>
      <c r="C7" s="11" t="s">
        <v>101</v>
      </c>
      <c r="D7" s="11" t="s">
        <v>282</v>
      </c>
      <c r="E7" s="11" t="s">
        <v>103</v>
      </c>
      <c r="F7" s="11" t="s">
        <v>283</v>
      </c>
      <c r="G7" s="158" t="s">
        <v>284</v>
      </c>
      <c r="H7" s="10" t="s">
        <v>285</v>
      </c>
      <c r="I7" s="158" t="s">
        <v>286</v>
      </c>
      <c r="J7" s="597" t="s">
        <v>287</v>
      </c>
      <c r="K7" s="525" t="s">
        <v>288</v>
      </c>
      <c r="L7" s="525" t="s">
        <v>289</v>
      </c>
      <c r="M7" s="178" t="s">
        <v>290</v>
      </c>
      <c r="N7" s="584" t="s">
        <v>291</v>
      </c>
      <c r="O7" s="179" t="s">
        <v>292</v>
      </c>
      <c r="P7" s="180" t="s">
        <v>293</v>
      </c>
      <c r="Q7" s="78" t="s">
        <v>52</v>
      </c>
      <c r="R7" s="78">
        <v>0</v>
      </c>
      <c r="S7" s="78">
        <v>100</v>
      </c>
      <c r="T7" s="181"/>
      <c r="U7" s="181"/>
      <c r="V7" s="148"/>
      <c r="W7" s="148"/>
      <c r="X7" s="148"/>
      <c r="Y7" s="775">
        <v>1571353613.6600001</v>
      </c>
      <c r="Z7" s="182">
        <f>+Y7+Y9+Y11+Y21+Y24+Y26+Y30+Y36+Y37</f>
        <v>20845684341.012554</v>
      </c>
      <c r="AA7" s="183" t="s">
        <v>294</v>
      </c>
      <c r="AB7" s="184"/>
      <c r="AC7" s="29"/>
      <c r="AD7" s="185"/>
      <c r="AE7" s="186"/>
      <c r="AF7" s="187">
        <v>1</v>
      </c>
      <c r="AG7" s="187">
        <v>1</v>
      </c>
      <c r="AH7" s="158"/>
      <c r="AI7" s="188" t="s">
        <v>295</v>
      </c>
    </row>
    <row r="8" spans="1:35" ht="120" x14ac:dyDescent="0.25">
      <c r="A8" s="139" t="s">
        <v>100</v>
      </c>
      <c r="B8" s="139" t="s">
        <v>102</v>
      </c>
      <c r="C8" s="139" t="s">
        <v>101</v>
      </c>
      <c r="D8" s="139" t="s">
        <v>110</v>
      </c>
      <c r="E8" s="139" t="s">
        <v>103</v>
      </c>
      <c r="F8" s="139" t="s">
        <v>283</v>
      </c>
      <c r="G8" s="190" t="s">
        <v>284</v>
      </c>
      <c r="H8" s="191" t="s">
        <v>285</v>
      </c>
      <c r="I8" s="190" t="s">
        <v>296</v>
      </c>
      <c r="J8" s="598"/>
      <c r="K8" s="526"/>
      <c r="L8" s="526"/>
      <c r="M8" s="192"/>
      <c r="N8" s="584"/>
      <c r="O8" s="193" t="s">
        <v>297</v>
      </c>
      <c r="P8" s="194" t="s">
        <v>298</v>
      </c>
      <c r="Q8" s="195" t="s">
        <v>51</v>
      </c>
      <c r="R8" s="195">
        <v>0</v>
      </c>
      <c r="S8" s="195">
        <v>1</v>
      </c>
      <c r="T8" s="196" t="s">
        <v>299</v>
      </c>
      <c r="U8" s="37" t="s">
        <v>300</v>
      </c>
      <c r="V8" s="150" t="s">
        <v>52</v>
      </c>
      <c r="W8" s="150">
        <v>0</v>
      </c>
      <c r="X8" s="150">
        <v>100</v>
      </c>
      <c r="Y8" s="776"/>
      <c r="Z8" s="182"/>
      <c r="AA8" s="183"/>
      <c r="AB8" s="148">
        <v>0</v>
      </c>
      <c r="AC8" s="148">
        <v>1</v>
      </c>
      <c r="AD8" s="197">
        <v>0</v>
      </c>
      <c r="AE8" s="152" t="s">
        <v>301</v>
      </c>
      <c r="AF8" s="198">
        <v>0.66666666666666663</v>
      </c>
      <c r="AG8" s="198">
        <v>1</v>
      </c>
      <c r="AH8" s="199"/>
      <c r="AI8" s="200" t="s">
        <v>302</v>
      </c>
    </row>
    <row r="9" spans="1:35" ht="138.75" customHeight="1" x14ac:dyDescent="0.25">
      <c r="A9" s="11" t="s">
        <v>100</v>
      </c>
      <c r="B9" s="11" t="s">
        <v>102</v>
      </c>
      <c r="C9" s="11" t="s">
        <v>101</v>
      </c>
      <c r="D9" s="11" t="s">
        <v>303</v>
      </c>
      <c r="E9" s="8" t="s">
        <v>304</v>
      </c>
      <c r="F9" s="10" t="s">
        <v>305</v>
      </c>
      <c r="G9" s="158" t="s">
        <v>306</v>
      </c>
      <c r="H9" s="10" t="s">
        <v>307</v>
      </c>
      <c r="I9" s="10" t="s">
        <v>308</v>
      </c>
      <c r="J9" s="598"/>
      <c r="K9" s="777" t="s">
        <v>309</v>
      </c>
      <c r="L9" s="777" t="s">
        <v>310</v>
      </c>
      <c r="M9" s="192"/>
      <c r="N9" s="580" t="s">
        <v>311</v>
      </c>
      <c r="O9" s="179" t="s">
        <v>312</v>
      </c>
      <c r="P9" s="180" t="s">
        <v>313</v>
      </c>
      <c r="Q9" s="78" t="s">
        <v>52</v>
      </c>
      <c r="R9" s="78">
        <v>0</v>
      </c>
      <c r="S9" s="78">
        <v>100</v>
      </c>
      <c r="T9" s="24"/>
      <c r="U9" s="152"/>
      <c r="V9" s="148"/>
      <c r="W9" s="148"/>
      <c r="X9" s="148"/>
      <c r="Y9" s="779">
        <v>1015737744.1666667</v>
      </c>
      <c r="Z9" s="182"/>
      <c r="AA9" s="183"/>
      <c r="AB9" s="201">
        <v>4.7619047619047616E-2</v>
      </c>
      <c r="AC9" s="202">
        <v>1</v>
      </c>
      <c r="AD9" s="80">
        <v>0.95238095238095233</v>
      </c>
      <c r="AE9" s="86" t="s">
        <v>314</v>
      </c>
      <c r="AF9" s="203"/>
      <c r="AG9" s="103"/>
      <c r="AH9" s="204"/>
      <c r="AI9" s="86"/>
    </row>
    <row r="10" spans="1:35" ht="120" customHeight="1" x14ac:dyDescent="0.25">
      <c r="A10" s="160" t="s">
        <v>100</v>
      </c>
      <c r="B10" s="160" t="s">
        <v>102</v>
      </c>
      <c r="C10" s="160" t="s">
        <v>101</v>
      </c>
      <c r="D10" s="160" t="s">
        <v>303</v>
      </c>
      <c r="E10" s="7" t="s">
        <v>304</v>
      </c>
      <c r="F10" s="9" t="s">
        <v>305</v>
      </c>
      <c r="G10" s="199" t="s">
        <v>306</v>
      </c>
      <c r="H10" s="9" t="s">
        <v>307</v>
      </c>
      <c r="I10" s="9" t="s">
        <v>308</v>
      </c>
      <c r="J10" s="598"/>
      <c r="K10" s="778"/>
      <c r="L10" s="778"/>
      <c r="M10" s="192"/>
      <c r="N10" s="580"/>
      <c r="O10" s="205" t="s">
        <v>315</v>
      </c>
      <c r="P10" s="206" t="s">
        <v>316</v>
      </c>
      <c r="Q10" s="116" t="s">
        <v>52</v>
      </c>
      <c r="R10" s="116">
        <v>0</v>
      </c>
      <c r="S10" s="207">
        <v>0.5</v>
      </c>
      <c r="T10" s="208"/>
      <c r="U10" s="37"/>
      <c r="V10" s="150"/>
      <c r="W10" s="150"/>
      <c r="X10" s="150"/>
      <c r="Y10" s="780"/>
      <c r="Z10" s="182"/>
      <c r="AA10" s="183"/>
      <c r="AB10" s="209" t="s">
        <v>317</v>
      </c>
      <c r="AC10" s="207">
        <v>0.5</v>
      </c>
      <c r="AD10" s="209">
        <v>0.61904761904761907</v>
      </c>
      <c r="AE10" s="210" t="s">
        <v>318</v>
      </c>
      <c r="AF10" s="83"/>
      <c r="AG10" s="210"/>
      <c r="AH10" s="211"/>
      <c r="AI10" s="210"/>
    </row>
    <row r="11" spans="1:35" ht="48" customHeight="1" x14ac:dyDescent="0.25">
      <c r="A11" s="525" t="s">
        <v>100</v>
      </c>
      <c r="B11" s="525" t="s">
        <v>102</v>
      </c>
      <c r="C11" s="525" t="s">
        <v>101</v>
      </c>
      <c r="D11" s="525" t="s">
        <v>303</v>
      </c>
      <c r="E11" s="507" t="s">
        <v>304</v>
      </c>
      <c r="F11" s="591" t="s">
        <v>305</v>
      </c>
      <c r="G11" s="158" t="s">
        <v>306</v>
      </c>
      <c r="H11" s="10" t="s">
        <v>307</v>
      </c>
      <c r="I11" s="10"/>
      <c r="J11" s="598"/>
      <c r="K11" s="525" t="s">
        <v>309</v>
      </c>
      <c r="L11" s="525" t="s">
        <v>319</v>
      </c>
      <c r="M11" s="192"/>
      <c r="N11" s="584" t="s">
        <v>320</v>
      </c>
      <c r="O11" s="784" t="s">
        <v>321</v>
      </c>
      <c r="P11" s="793" t="s">
        <v>322</v>
      </c>
      <c r="Q11" s="787" t="s">
        <v>52</v>
      </c>
      <c r="R11" s="787">
        <v>0</v>
      </c>
      <c r="S11" s="787">
        <v>92</v>
      </c>
      <c r="T11" s="181" t="s">
        <v>323</v>
      </c>
      <c r="U11" s="181" t="s">
        <v>324</v>
      </c>
      <c r="V11" s="148" t="s">
        <v>52</v>
      </c>
      <c r="W11" s="148">
        <v>0</v>
      </c>
      <c r="X11" s="148">
        <v>92</v>
      </c>
      <c r="Y11" s="775">
        <v>1283186083</v>
      </c>
      <c r="Z11" s="182"/>
      <c r="AA11" s="183"/>
      <c r="AB11" s="789">
        <v>54315127871.5</v>
      </c>
      <c r="AC11" s="545">
        <v>0.92</v>
      </c>
      <c r="AD11" s="543">
        <v>0.63427406300481293</v>
      </c>
      <c r="AE11" s="525" t="s">
        <v>325</v>
      </c>
      <c r="AF11" s="212">
        <v>8662875120</v>
      </c>
      <c r="AG11" s="187">
        <v>0.92</v>
      </c>
      <c r="AH11" s="187">
        <v>0.36362769153295665</v>
      </c>
      <c r="AI11" s="213" t="s">
        <v>326</v>
      </c>
    </row>
    <row r="12" spans="1:35" ht="48" x14ac:dyDescent="0.25">
      <c r="A12" s="526"/>
      <c r="B12" s="526"/>
      <c r="C12" s="526"/>
      <c r="D12" s="526"/>
      <c r="E12" s="508"/>
      <c r="F12" s="604"/>
      <c r="G12" s="158" t="s">
        <v>306</v>
      </c>
      <c r="H12" s="10" t="s">
        <v>307</v>
      </c>
      <c r="I12" s="10"/>
      <c r="J12" s="598"/>
      <c r="K12" s="526"/>
      <c r="L12" s="526"/>
      <c r="M12" s="192"/>
      <c r="N12" s="584"/>
      <c r="O12" s="784"/>
      <c r="P12" s="793"/>
      <c r="Q12" s="787"/>
      <c r="R12" s="787"/>
      <c r="S12" s="787"/>
      <c r="T12" s="214" t="s">
        <v>327</v>
      </c>
      <c r="U12" s="214" t="s">
        <v>328</v>
      </c>
      <c r="V12" s="150" t="s">
        <v>52</v>
      </c>
      <c r="W12" s="150">
        <v>0</v>
      </c>
      <c r="X12" s="150">
        <v>92</v>
      </c>
      <c r="Y12" s="788"/>
      <c r="Z12" s="182"/>
      <c r="AA12" s="183"/>
      <c r="AB12" s="790"/>
      <c r="AC12" s="508"/>
      <c r="AD12" s="544"/>
      <c r="AE12" s="526"/>
      <c r="AF12" s="215">
        <v>35936461924.5</v>
      </c>
      <c r="AG12" s="198">
        <v>0.92</v>
      </c>
      <c r="AH12" s="198">
        <v>0.66278796196375012</v>
      </c>
      <c r="AI12" s="216" t="s">
        <v>329</v>
      </c>
    </row>
    <row r="13" spans="1:35" ht="48" x14ac:dyDescent="0.25">
      <c r="A13" s="526"/>
      <c r="B13" s="526"/>
      <c r="C13" s="526"/>
      <c r="D13" s="526"/>
      <c r="E13" s="508"/>
      <c r="F13" s="604"/>
      <c r="G13" s="158" t="s">
        <v>306</v>
      </c>
      <c r="H13" s="10" t="s">
        <v>307</v>
      </c>
      <c r="I13" s="10"/>
      <c r="J13" s="598"/>
      <c r="K13" s="526"/>
      <c r="L13" s="526"/>
      <c r="M13" s="192"/>
      <c r="N13" s="584"/>
      <c r="O13" s="784"/>
      <c r="P13" s="793"/>
      <c r="Q13" s="787"/>
      <c r="R13" s="787"/>
      <c r="S13" s="787"/>
      <c r="T13" s="181" t="s">
        <v>330</v>
      </c>
      <c r="U13" s="181" t="s">
        <v>331</v>
      </c>
      <c r="V13" s="148" t="s">
        <v>52</v>
      </c>
      <c r="W13" s="148">
        <v>0</v>
      </c>
      <c r="X13" s="148">
        <v>92</v>
      </c>
      <c r="Y13" s="788"/>
      <c r="Z13" s="182"/>
      <c r="AA13" s="183"/>
      <c r="AB13" s="790"/>
      <c r="AC13" s="508"/>
      <c r="AD13" s="544"/>
      <c r="AE13" s="526"/>
      <c r="AF13" s="212">
        <v>9346969510</v>
      </c>
      <c r="AG13" s="187">
        <v>0.92</v>
      </c>
      <c r="AH13" s="187">
        <v>1.5087331839595015</v>
      </c>
      <c r="AI13" s="213" t="s">
        <v>332</v>
      </c>
    </row>
    <row r="14" spans="1:35" s="220" customFormat="1" ht="48" x14ac:dyDescent="0.25">
      <c r="A14" s="526"/>
      <c r="B14" s="526"/>
      <c r="C14" s="526"/>
      <c r="D14" s="526"/>
      <c r="E14" s="508"/>
      <c r="F14" s="604"/>
      <c r="G14" s="158" t="s">
        <v>306</v>
      </c>
      <c r="H14" s="10" t="s">
        <v>307</v>
      </c>
      <c r="I14" s="10"/>
      <c r="J14" s="598"/>
      <c r="K14" s="526"/>
      <c r="L14" s="526"/>
      <c r="M14" s="192"/>
      <c r="N14" s="584"/>
      <c r="O14" s="784"/>
      <c r="P14" s="793"/>
      <c r="Q14" s="787"/>
      <c r="R14" s="787"/>
      <c r="S14" s="787"/>
      <c r="T14" s="206" t="s">
        <v>333</v>
      </c>
      <c r="U14" s="206" t="s">
        <v>334</v>
      </c>
      <c r="V14" s="116" t="s">
        <v>52</v>
      </c>
      <c r="W14" s="116">
        <v>0</v>
      </c>
      <c r="X14" s="116">
        <v>92</v>
      </c>
      <c r="Y14" s="788"/>
      <c r="Z14" s="182"/>
      <c r="AA14" s="183"/>
      <c r="AB14" s="790"/>
      <c r="AC14" s="508"/>
      <c r="AD14" s="544"/>
      <c r="AE14" s="526"/>
      <c r="AF14" s="217">
        <v>334528706</v>
      </c>
      <c r="AG14" s="218">
        <v>0.92</v>
      </c>
      <c r="AH14" s="218">
        <v>0.24719538175317879</v>
      </c>
      <c r="AI14" s="219" t="s">
        <v>335</v>
      </c>
    </row>
    <row r="15" spans="1:35" ht="48" x14ac:dyDescent="0.25">
      <c r="A15" s="527"/>
      <c r="B15" s="527"/>
      <c r="C15" s="527"/>
      <c r="D15" s="527"/>
      <c r="E15" s="509"/>
      <c r="F15" s="592"/>
      <c r="G15" s="158" t="s">
        <v>306</v>
      </c>
      <c r="H15" s="10" t="s">
        <v>307</v>
      </c>
      <c r="I15" s="10"/>
      <c r="J15" s="598"/>
      <c r="K15" s="526"/>
      <c r="L15" s="526"/>
      <c r="M15" s="192"/>
      <c r="N15" s="584"/>
      <c r="O15" s="784"/>
      <c r="P15" s="793"/>
      <c r="Q15" s="787"/>
      <c r="R15" s="787"/>
      <c r="S15" s="787"/>
      <c r="T15" s="181" t="s">
        <v>336</v>
      </c>
      <c r="U15" s="181" t="s">
        <v>337</v>
      </c>
      <c r="V15" s="148" t="s">
        <v>52</v>
      </c>
      <c r="W15" s="148">
        <v>0</v>
      </c>
      <c r="X15" s="148">
        <v>92</v>
      </c>
      <c r="Y15" s="788"/>
      <c r="Z15" s="182"/>
      <c r="AA15" s="183"/>
      <c r="AB15" s="791"/>
      <c r="AC15" s="792"/>
      <c r="AD15" s="782"/>
      <c r="AE15" s="781"/>
      <c r="AF15" s="221">
        <v>34292611</v>
      </c>
      <c r="AG15" s="222">
        <v>0.92</v>
      </c>
      <c r="AH15" s="222">
        <v>0.82897374047888939</v>
      </c>
      <c r="AI15" s="223" t="s">
        <v>338</v>
      </c>
    </row>
    <row r="16" spans="1:35" ht="48" customHeight="1" x14ac:dyDescent="0.25">
      <c r="A16" s="542"/>
      <c r="B16" s="542"/>
      <c r="C16" s="542"/>
      <c r="D16" s="542"/>
      <c r="E16" s="517"/>
      <c r="F16" s="561"/>
      <c r="G16" s="224" t="s">
        <v>306</v>
      </c>
      <c r="H16" s="224" t="s">
        <v>307</v>
      </c>
      <c r="I16" s="191" t="s">
        <v>339</v>
      </c>
      <c r="J16" s="598"/>
      <c r="K16" s="526"/>
      <c r="L16" s="526"/>
      <c r="M16" s="192"/>
      <c r="N16" s="584"/>
      <c r="O16" s="787" t="s">
        <v>340</v>
      </c>
      <c r="P16" s="783" t="s">
        <v>341</v>
      </c>
      <c r="Q16" s="783" t="s">
        <v>52</v>
      </c>
      <c r="R16" s="783">
        <v>0</v>
      </c>
      <c r="S16" s="783">
        <v>95</v>
      </c>
      <c r="T16" s="181" t="s">
        <v>342</v>
      </c>
      <c r="U16" s="181" t="s">
        <v>343</v>
      </c>
      <c r="V16" s="225" t="s">
        <v>52</v>
      </c>
      <c r="W16" s="148">
        <v>0</v>
      </c>
      <c r="X16" s="148">
        <v>95</v>
      </c>
      <c r="Y16" s="788"/>
      <c r="Z16" s="182"/>
      <c r="AA16" s="183"/>
      <c r="AB16" s="804">
        <v>33956900023.02</v>
      </c>
      <c r="AC16" s="730">
        <v>95</v>
      </c>
      <c r="AD16" s="785">
        <v>0.28593548473660918</v>
      </c>
      <c r="AE16" s="794" t="s">
        <v>344</v>
      </c>
      <c r="AF16" s="226">
        <v>25798703553.560001</v>
      </c>
      <c r="AG16" s="227">
        <v>95</v>
      </c>
      <c r="AH16" s="228">
        <v>0.307863430472401</v>
      </c>
      <c r="AI16" s="229" t="s">
        <v>345</v>
      </c>
    </row>
    <row r="17" spans="1:35" ht="48" x14ac:dyDescent="0.25">
      <c r="A17" s="542"/>
      <c r="B17" s="542"/>
      <c r="C17" s="542"/>
      <c r="D17" s="542"/>
      <c r="E17" s="517"/>
      <c r="F17" s="561"/>
      <c r="G17" s="224"/>
      <c r="H17" s="224"/>
      <c r="I17" s="191"/>
      <c r="J17" s="598"/>
      <c r="K17" s="526"/>
      <c r="L17" s="526"/>
      <c r="M17" s="192"/>
      <c r="N17" s="584"/>
      <c r="O17" s="787"/>
      <c r="P17" s="783"/>
      <c r="Q17" s="783"/>
      <c r="R17" s="783"/>
      <c r="S17" s="783"/>
      <c r="T17" s="181" t="s">
        <v>346</v>
      </c>
      <c r="U17" s="181" t="s">
        <v>347</v>
      </c>
      <c r="V17" s="225" t="s">
        <v>52</v>
      </c>
      <c r="W17" s="148">
        <v>0</v>
      </c>
      <c r="X17" s="148">
        <v>95</v>
      </c>
      <c r="Y17" s="788"/>
      <c r="Z17" s="182"/>
      <c r="AA17" s="183"/>
      <c r="AB17" s="805"/>
      <c r="AC17" s="756"/>
      <c r="AD17" s="786"/>
      <c r="AE17" s="795"/>
      <c r="AF17" s="230">
        <v>8158196469.46</v>
      </c>
      <c r="AG17" s="8">
        <v>95</v>
      </c>
      <c r="AH17" s="231">
        <v>0.23337119349524219</v>
      </c>
      <c r="AI17" s="10" t="s">
        <v>348</v>
      </c>
    </row>
    <row r="18" spans="1:35" ht="48" customHeight="1" x14ac:dyDescent="0.25">
      <c r="A18" s="542"/>
      <c r="B18" s="542"/>
      <c r="C18" s="542"/>
      <c r="D18" s="542"/>
      <c r="E18" s="517"/>
      <c r="F18" s="561"/>
      <c r="G18" s="224"/>
      <c r="H18" s="224"/>
      <c r="I18" s="191"/>
      <c r="J18" s="598"/>
      <c r="K18" s="526"/>
      <c r="L18" s="526"/>
      <c r="M18" s="192"/>
      <c r="N18" s="584"/>
      <c r="O18" s="787" t="s">
        <v>349</v>
      </c>
      <c r="P18" s="783" t="s">
        <v>350</v>
      </c>
      <c r="Q18" s="783" t="s">
        <v>52</v>
      </c>
      <c r="R18" s="783">
        <v>0</v>
      </c>
      <c r="S18" s="783">
        <v>95</v>
      </c>
      <c r="T18" s="206" t="s">
        <v>351</v>
      </c>
      <c r="U18" s="206" t="s">
        <v>352</v>
      </c>
      <c r="V18" s="232" t="s">
        <v>52</v>
      </c>
      <c r="W18" s="233">
        <v>0</v>
      </c>
      <c r="X18" s="233">
        <v>95</v>
      </c>
      <c r="Y18" s="788"/>
      <c r="Z18" s="182"/>
      <c r="AA18" s="183"/>
      <c r="AB18" s="796">
        <v>64768148912.900009</v>
      </c>
      <c r="AC18" s="507">
        <v>95</v>
      </c>
      <c r="AD18" s="798">
        <v>0.54538288366571264</v>
      </c>
      <c r="AE18" s="593" t="s">
        <v>353</v>
      </c>
      <c r="AF18" s="226">
        <v>17066405057.33</v>
      </c>
      <c r="AG18" s="227">
        <v>95</v>
      </c>
      <c r="AH18" s="228">
        <v>0.48819703372085688</v>
      </c>
      <c r="AI18" s="234" t="s">
        <v>354</v>
      </c>
    </row>
    <row r="19" spans="1:35" ht="48" x14ac:dyDescent="0.25">
      <c r="A19" s="514"/>
      <c r="B19" s="514"/>
      <c r="C19" s="514"/>
      <c r="D19" s="514"/>
      <c r="E19" s="518"/>
      <c r="F19" s="520"/>
      <c r="G19" s="235" t="s">
        <v>306</v>
      </c>
      <c r="H19" s="235" t="s">
        <v>307</v>
      </c>
      <c r="I19" s="191" t="s">
        <v>339</v>
      </c>
      <c r="J19" s="598"/>
      <c r="K19" s="526"/>
      <c r="L19" s="526"/>
      <c r="M19" s="192"/>
      <c r="N19" s="584"/>
      <c r="O19" s="787"/>
      <c r="P19" s="783"/>
      <c r="Q19" s="783"/>
      <c r="R19" s="783"/>
      <c r="S19" s="783"/>
      <c r="T19" s="206" t="s">
        <v>355</v>
      </c>
      <c r="U19" s="206" t="s">
        <v>356</v>
      </c>
      <c r="V19" s="236" t="s">
        <v>52</v>
      </c>
      <c r="W19" s="150">
        <v>0</v>
      </c>
      <c r="X19" s="150">
        <v>95</v>
      </c>
      <c r="Y19" s="788"/>
      <c r="Z19" s="182"/>
      <c r="AA19" s="183"/>
      <c r="AB19" s="797"/>
      <c r="AC19" s="509"/>
      <c r="AD19" s="799"/>
      <c r="AE19" s="594"/>
      <c r="AF19" s="230">
        <v>47701743855.570007</v>
      </c>
      <c r="AG19" s="8">
        <v>95</v>
      </c>
      <c r="AH19" s="231">
        <v>0.56923877870076411</v>
      </c>
      <c r="AI19" s="10" t="s">
        <v>357</v>
      </c>
    </row>
    <row r="20" spans="1:35" ht="48" x14ac:dyDescent="0.25">
      <c r="A20" s="141" t="s">
        <v>100</v>
      </c>
      <c r="B20" s="141" t="s">
        <v>102</v>
      </c>
      <c r="C20" s="141" t="s">
        <v>101</v>
      </c>
      <c r="D20" s="141" t="s">
        <v>303</v>
      </c>
      <c r="E20" s="144" t="s">
        <v>304</v>
      </c>
      <c r="F20" s="137" t="s">
        <v>305</v>
      </c>
      <c r="G20" s="237" t="s">
        <v>306</v>
      </c>
      <c r="H20" s="237" t="s">
        <v>307</v>
      </c>
      <c r="I20" s="237" t="s">
        <v>339</v>
      </c>
      <c r="J20" s="598"/>
      <c r="K20" s="526"/>
      <c r="L20" s="526"/>
      <c r="M20" s="192"/>
      <c r="N20" s="584"/>
      <c r="O20" s="86" t="s">
        <v>358</v>
      </c>
      <c r="P20" s="238" t="s">
        <v>359</v>
      </c>
      <c r="Q20" s="78" t="s">
        <v>52</v>
      </c>
      <c r="R20" s="78">
        <v>0</v>
      </c>
      <c r="S20" s="78">
        <v>100</v>
      </c>
      <c r="T20" s="214" t="s">
        <v>360</v>
      </c>
      <c r="U20" s="214" t="s">
        <v>361</v>
      </c>
      <c r="V20" s="150" t="s">
        <v>52</v>
      </c>
      <c r="W20" s="150">
        <v>0</v>
      </c>
      <c r="X20" s="150">
        <v>100</v>
      </c>
      <c r="Y20" s="776"/>
      <c r="Z20" s="182"/>
      <c r="AA20" s="183"/>
      <c r="AB20" s="239">
        <v>1</v>
      </c>
      <c r="AC20" s="240">
        <v>1</v>
      </c>
      <c r="AD20" s="241">
        <v>1</v>
      </c>
      <c r="AE20" s="191" t="s">
        <v>362</v>
      </c>
      <c r="AF20" s="240">
        <v>0.96885813148788924</v>
      </c>
      <c r="AG20" s="240">
        <v>1</v>
      </c>
      <c r="AH20" s="240">
        <v>0.96885813148788924</v>
      </c>
      <c r="AI20" s="242" t="s">
        <v>363</v>
      </c>
    </row>
    <row r="21" spans="1:35" ht="36" x14ac:dyDescent="0.25">
      <c r="A21" s="513" t="s">
        <v>100</v>
      </c>
      <c r="B21" s="513" t="s">
        <v>102</v>
      </c>
      <c r="C21" s="513" t="s">
        <v>101</v>
      </c>
      <c r="D21" s="513" t="s">
        <v>364</v>
      </c>
      <c r="E21" s="513" t="s">
        <v>103</v>
      </c>
      <c r="F21" s="541" t="s">
        <v>283</v>
      </c>
      <c r="G21" s="191" t="s">
        <v>365</v>
      </c>
      <c r="H21" s="191" t="s">
        <v>366</v>
      </c>
      <c r="I21" s="191" t="s">
        <v>367</v>
      </c>
      <c r="J21" s="598"/>
      <c r="K21" s="513" t="s">
        <v>309</v>
      </c>
      <c r="L21" s="513" t="s">
        <v>368</v>
      </c>
      <c r="M21" s="192"/>
      <c r="N21" s="584" t="s">
        <v>369</v>
      </c>
      <c r="O21" s="806" t="s">
        <v>370</v>
      </c>
      <c r="P21" s="807" t="s">
        <v>371</v>
      </c>
      <c r="Q21" s="749" t="s">
        <v>52</v>
      </c>
      <c r="R21" s="749">
        <v>0</v>
      </c>
      <c r="S21" s="749">
        <v>100</v>
      </c>
      <c r="T21" s="181" t="s">
        <v>372</v>
      </c>
      <c r="U21" s="181" t="s">
        <v>373</v>
      </c>
      <c r="V21" s="148" t="s">
        <v>51</v>
      </c>
      <c r="W21" s="148">
        <v>0</v>
      </c>
      <c r="X21" s="148">
        <v>5</v>
      </c>
      <c r="Y21" s="779">
        <v>2183304255</v>
      </c>
      <c r="Z21" s="182"/>
      <c r="AA21" s="183"/>
      <c r="AB21" s="800">
        <v>0.22600000000000001</v>
      </c>
      <c r="AC21" s="800">
        <v>1</v>
      </c>
      <c r="AD21" s="801">
        <v>0.81850000000000001</v>
      </c>
      <c r="AE21" s="802" t="s">
        <v>374</v>
      </c>
      <c r="AF21" s="24">
        <v>1</v>
      </c>
      <c r="AG21" s="24">
        <v>5</v>
      </c>
      <c r="AH21" s="243">
        <v>1</v>
      </c>
      <c r="AI21" s="244" t="s">
        <v>375</v>
      </c>
    </row>
    <row r="22" spans="1:35" ht="270.75" customHeight="1" x14ac:dyDescent="0.25">
      <c r="A22" s="542"/>
      <c r="B22" s="542"/>
      <c r="C22" s="542"/>
      <c r="D22" s="542"/>
      <c r="E22" s="542"/>
      <c r="F22" s="517"/>
      <c r="G22" s="224" t="s">
        <v>365</v>
      </c>
      <c r="H22" s="224" t="s">
        <v>366</v>
      </c>
      <c r="I22" s="224" t="s">
        <v>376</v>
      </c>
      <c r="J22" s="598"/>
      <c r="K22" s="542"/>
      <c r="L22" s="542"/>
      <c r="M22" s="192"/>
      <c r="N22" s="584"/>
      <c r="O22" s="806"/>
      <c r="P22" s="807"/>
      <c r="Q22" s="749"/>
      <c r="R22" s="749"/>
      <c r="S22" s="749"/>
      <c r="T22" s="214" t="s">
        <v>377</v>
      </c>
      <c r="U22" s="214" t="s">
        <v>378</v>
      </c>
      <c r="V22" s="150" t="s">
        <v>51</v>
      </c>
      <c r="W22" s="150">
        <v>0</v>
      </c>
      <c r="X22" s="150">
        <v>8</v>
      </c>
      <c r="Y22" s="803"/>
      <c r="Z22" s="182"/>
      <c r="AA22" s="183"/>
      <c r="AB22" s="787"/>
      <c r="AC22" s="787"/>
      <c r="AD22" s="801"/>
      <c r="AE22" s="802"/>
      <c r="AF22" s="208">
        <v>2</v>
      </c>
      <c r="AG22" s="208">
        <v>8</v>
      </c>
      <c r="AH22" s="245">
        <v>0.625</v>
      </c>
      <c r="AI22" s="246" t="s">
        <v>379</v>
      </c>
    </row>
    <row r="23" spans="1:35" ht="86.25" customHeight="1" x14ac:dyDescent="0.25">
      <c r="A23" s="514"/>
      <c r="B23" s="514"/>
      <c r="C23" s="514"/>
      <c r="D23" s="514"/>
      <c r="E23" s="514"/>
      <c r="F23" s="518"/>
      <c r="G23" s="235" t="s">
        <v>365</v>
      </c>
      <c r="H23" s="235" t="s">
        <v>366</v>
      </c>
      <c r="I23" s="235" t="s">
        <v>380</v>
      </c>
      <c r="J23" s="598"/>
      <c r="K23" s="514"/>
      <c r="L23" s="514"/>
      <c r="M23" s="192"/>
      <c r="N23" s="584"/>
      <c r="O23" s="806"/>
      <c r="P23" s="807"/>
      <c r="Q23" s="749"/>
      <c r="R23" s="749"/>
      <c r="S23" s="749"/>
      <c r="T23" s="181" t="s">
        <v>381</v>
      </c>
      <c r="U23" s="181" t="s">
        <v>382</v>
      </c>
      <c r="V23" s="148" t="s">
        <v>51</v>
      </c>
      <c r="W23" s="148">
        <v>0</v>
      </c>
      <c r="X23" s="148">
        <v>350</v>
      </c>
      <c r="Y23" s="780"/>
      <c r="Z23" s="182"/>
      <c r="AA23" s="183"/>
      <c r="AB23" s="787"/>
      <c r="AC23" s="787"/>
      <c r="AD23" s="801"/>
      <c r="AE23" s="802"/>
      <c r="AF23" s="24">
        <v>0</v>
      </c>
      <c r="AG23" s="24">
        <v>0</v>
      </c>
      <c r="AH23" s="243">
        <v>0</v>
      </c>
      <c r="AI23" s="247" t="s">
        <v>383</v>
      </c>
    </row>
    <row r="24" spans="1:35" ht="60" x14ac:dyDescent="0.25">
      <c r="A24" s="525" t="s">
        <v>100</v>
      </c>
      <c r="B24" s="525" t="s">
        <v>102</v>
      </c>
      <c r="C24" s="525" t="s">
        <v>101</v>
      </c>
      <c r="D24" s="525" t="s">
        <v>384</v>
      </c>
      <c r="E24" s="507" t="s">
        <v>304</v>
      </c>
      <c r="F24" s="591" t="s">
        <v>305</v>
      </c>
      <c r="G24" s="248" t="s">
        <v>284</v>
      </c>
      <c r="H24" s="237" t="s">
        <v>385</v>
      </c>
      <c r="I24" s="237" t="s">
        <v>386</v>
      </c>
      <c r="J24" s="598"/>
      <c r="K24" s="525" t="s">
        <v>309</v>
      </c>
      <c r="L24" s="525" t="s">
        <v>387</v>
      </c>
      <c r="M24" s="192"/>
      <c r="N24" s="584" t="s">
        <v>388</v>
      </c>
      <c r="O24" s="249" t="s">
        <v>389</v>
      </c>
      <c r="P24" s="249" t="s">
        <v>390</v>
      </c>
      <c r="Q24" s="250" t="s">
        <v>52</v>
      </c>
      <c r="R24" s="250">
        <v>0</v>
      </c>
      <c r="S24" s="250">
        <v>100</v>
      </c>
      <c r="T24" s="196" t="s">
        <v>391</v>
      </c>
      <c r="U24" s="37" t="s">
        <v>392</v>
      </c>
      <c r="V24" s="150" t="s">
        <v>52</v>
      </c>
      <c r="W24" s="150">
        <v>0</v>
      </c>
      <c r="X24" s="150">
        <v>100</v>
      </c>
      <c r="Y24" s="775">
        <v>4501590586.7399998</v>
      </c>
      <c r="Z24" s="182"/>
      <c r="AA24" s="183"/>
      <c r="AB24" s="251"/>
      <c r="AC24" s="251"/>
      <c r="AD24" s="252"/>
      <c r="AE24" s="234"/>
      <c r="AF24" s="7">
        <v>1</v>
      </c>
      <c r="AG24" s="7">
        <v>22</v>
      </c>
      <c r="AH24" s="198">
        <v>4.5454545454545456E-2</v>
      </c>
      <c r="AI24" s="9" t="s">
        <v>393</v>
      </c>
    </row>
    <row r="25" spans="1:35" ht="84" x14ac:dyDescent="0.25">
      <c r="A25" s="527"/>
      <c r="B25" s="527"/>
      <c r="C25" s="527"/>
      <c r="D25" s="527"/>
      <c r="E25" s="509"/>
      <c r="F25" s="592"/>
      <c r="G25" s="248" t="s">
        <v>284</v>
      </c>
      <c r="H25" s="237" t="s">
        <v>385</v>
      </c>
      <c r="I25" s="237" t="s">
        <v>386</v>
      </c>
      <c r="J25" s="598"/>
      <c r="K25" s="527"/>
      <c r="L25" s="527"/>
      <c r="M25" s="192"/>
      <c r="N25" s="584"/>
      <c r="O25" s="249" t="s">
        <v>394</v>
      </c>
      <c r="P25" s="249" t="s">
        <v>395</v>
      </c>
      <c r="Q25" s="250" t="s">
        <v>52</v>
      </c>
      <c r="R25" s="250">
        <v>0</v>
      </c>
      <c r="S25" s="250">
        <v>100</v>
      </c>
      <c r="T25" s="24"/>
      <c r="U25" s="253"/>
      <c r="V25" s="148"/>
      <c r="W25" s="148"/>
      <c r="X25" s="148"/>
      <c r="Y25" s="776"/>
      <c r="Z25" s="182"/>
      <c r="AA25" s="183"/>
      <c r="AB25" s="254">
        <v>55</v>
      </c>
      <c r="AC25" s="254">
        <v>62</v>
      </c>
      <c r="AD25" s="255">
        <v>0.89</v>
      </c>
      <c r="AE25" s="256" t="s">
        <v>396</v>
      </c>
      <c r="AF25" s="158" t="s">
        <v>289</v>
      </c>
      <c r="AG25" s="158" t="s">
        <v>289</v>
      </c>
      <c r="AH25" s="158" t="s">
        <v>289</v>
      </c>
      <c r="AI25" s="158" t="s">
        <v>289</v>
      </c>
    </row>
    <row r="26" spans="1:35" ht="168" customHeight="1" x14ac:dyDescent="0.25">
      <c r="A26" s="513" t="s">
        <v>100</v>
      </c>
      <c r="B26" s="513" t="s">
        <v>102</v>
      </c>
      <c r="C26" s="513" t="s">
        <v>101</v>
      </c>
      <c r="D26" s="541" t="s">
        <v>397</v>
      </c>
      <c r="E26" s="541" t="s">
        <v>304</v>
      </c>
      <c r="F26" s="519" t="s">
        <v>305</v>
      </c>
      <c r="G26" s="191" t="s">
        <v>398</v>
      </c>
      <c r="H26" s="191" t="s">
        <v>399</v>
      </c>
      <c r="I26" s="191" t="s">
        <v>400</v>
      </c>
      <c r="J26" s="598"/>
      <c r="K26" s="816" t="s">
        <v>309</v>
      </c>
      <c r="L26" s="816" t="s">
        <v>401</v>
      </c>
      <c r="M26" s="192"/>
      <c r="N26" s="580" t="s">
        <v>402</v>
      </c>
      <c r="O26" s="819" t="s">
        <v>403</v>
      </c>
      <c r="P26" s="819" t="s">
        <v>404</v>
      </c>
      <c r="Q26" s="749" t="s">
        <v>52</v>
      </c>
      <c r="R26" s="749">
        <v>0</v>
      </c>
      <c r="S26" s="749">
        <v>100</v>
      </c>
      <c r="T26" s="196" t="s">
        <v>405</v>
      </c>
      <c r="U26" s="37" t="s">
        <v>406</v>
      </c>
      <c r="V26" s="150" t="s">
        <v>52</v>
      </c>
      <c r="W26" s="150">
        <v>0</v>
      </c>
      <c r="X26" s="150">
        <v>100</v>
      </c>
      <c r="Y26" s="779">
        <v>1045208705</v>
      </c>
      <c r="Z26" s="182"/>
      <c r="AA26" s="183"/>
      <c r="AB26" s="813">
        <v>0.87029999999999996</v>
      </c>
      <c r="AC26" s="815">
        <v>1</v>
      </c>
      <c r="AD26" s="813">
        <v>0.87029999999999996</v>
      </c>
      <c r="AE26" s="808" t="s">
        <v>407</v>
      </c>
      <c r="AF26" s="198">
        <v>0.2</v>
      </c>
      <c r="AG26" s="257">
        <v>1</v>
      </c>
      <c r="AH26" s="258">
        <v>0.57773333333333332</v>
      </c>
      <c r="AI26" s="9" t="s">
        <v>408</v>
      </c>
    </row>
    <row r="27" spans="1:35" ht="100.5" customHeight="1" x14ac:dyDescent="0.25">
      <c r="A27" s="542"/>
      <c r="B27" s="542"/>
      <c r="C27" s="542"/>
      <c r="D27" s="517"/>
      <c r="E27" s="517"/>
      <c r="F27" s="561"/>
      <c r="G27" s="191" t="s">
        <v>398</v>
      </c>
      <c r="H27" s="191" t="s">
        <v>399</v>
      </c>
      <c r="I27" s="191" t="s">
        <v>400</v>
      </c>
      <c r="J27" s="598"/>
      <c r="K27" s="817"/>
      <c r="L27" s="817"/>
      <c r="M27" s="192"/>
      <c r="N27" s="580"/>
      <c r="O27" s="819"/>
      <c r="P27" s="819"/>
      <c r="Q27" s="749"/>
      <c r="R27" s="749"/>
      <c r="S27" s="749"/>
      <c r="T27" s="253" t="s">
        <v>409</v>
      </c>
      <c r="U27" s="152" t="s">
        <v>410</v>
      </c>
      <c r="V27" s="148" t="s">
        <v>52</v>
      </c>
      <c r="W27" s="148">
        <v>0</v>
      </c>
      <c r="X27" s="148">
        <v>100</v>
      </c>
      <c r="Y27" s="803"/>
      <c r="Z27" s="182"/>
      <c r="AA27" s="183"/>
      <c r="AB27" s="814"/>
      <c r="AC27" s="539"/>
      <c r="AD27" s="814"/>
      <c r="AE27" s="809"/>
      <c r="AF27" s="187">
        <v>0.15</v>
      </c>
      <c r="AG27" s="259">
        <v>1</v>
      </c>
      <c r="AH27" s="187">
        <v>0.5</v>
      </c>
      <c r="AI27" s="10" t="s">
        <v>411</v>
      </c>
    </row>
    <row r="28" spans="1:35" ht="133.5" customHeight="1" x14ac:dyDescent="0.25">
      <c r="A28" s="542"/>
      <c r="B28" s="542"/>
      <c r="C28" s="542"/>
      <c r="D28" s="517"/>
      <c r="E28" s="517"/>
      <c r="F28" s="561"/>
      <c r="G28" s="191" t="s">
        <v>398</v>
      </c>
      <c r="H28" s="191" t="s">
        <v>399</v>
      </c>
      <c r="I28" s="191" t="s">
        <v>400</v>
      </c>
      <c r="J28" s="598"/>
      <c r="K28" s="817"/>
      <c r="L28" s="817"/>
      <c r="M28" s="192"/>
      <c r="N28" s="580"/>
      <c r="O28" s="819"/>
      <c r="P28" s="819"/>
      <c r="Q28" s="749"/>
      <c r="R28" s="749"/>
      <c r="S28" s="749"/>
      <c r="T28" s="196" t="s">
        <v>412</v>
      </c>
      <c r="U28" s="37" t="s">
        <v>413</v>
      </c>
      <c r="V28" s="150" t="s">
        <v>52</v>
      </c>
      <c r="W28" s="150">
        <v>0</v>
      </c>
      <c r="X28" s="150">
        <v>100</v>
      </c>
      <c r="Y28" s="803"/>
      <c r="Z28" s="182"/>
      <c r="AA28" s="183"/>
      <c r="AB28" s="814"/>
      <c r="AC28" s="539"/>
      <c r="AD28" s="814"/>
      <c r="AE28" s="810"/>
      <c r="AF28" s="260">
        <v>0.10169</v>
      </c>
      <c r="AG28" s="257">
        <v>1</v>
      </c>
      <c r="AH28" s="258">
        <v>0.55933745762711862</v>
      </c>
      <c r="AI28" s="9" t="s">
        <v>414</v>
      </c>
    </row>
    <row r="29" spans="1:35" ht="115.5" customHeight="1" x14ac:dyDescent="0.25">
      <c r="A29" s="514"/>
      <c r="B29" s="514"/>
      <c r="C29" s="514"/>
      <c r="D29" s="518"/>
      <c r="E29" s="518"/>
      <c r="F29" s="520"/>
      <c r="G29" s="191" t="s">
        <v>398</v>
      </c>
      <c r="H29" s="191" t="s">
        <v>399</v>
      </c>
      <c r="I29" s="191" t="s">
        <v>400</v>
      </c>
      <c r="J29" s="598"/>
      <c r="K29" s="818"/>
      <c r="L29" s="818"/>
      <c r="M29" s="192"/>
      <c r="N29" s="580"/>
      <c r="O29" s="261" t="s">
        <v>415</v>
      </c>
      <c r="P29" s="261" t="s">
        <v>371</v>
      </c>
      <c r="Q29" s="250" t="s">
        <v>52</v>
      </c>
      <c r="R29" s="250">
        <v>0</v>
      </c>
      <c r="S29" s="250">
        <v>100</v>
      </c>
      <c r="T29" s="262"/>
      <c r="U29" s="196"/>
      <c r="V29" s="150"/>
      <c r="W29" s="150"/>
      <c r="X29" s="150"/>
      <c r="Y29" s="780"/>
      <c r="Z29" s="182"/>
      <c r="AA29" s="183"/>
      <c r="AB29" s="263">
        <v>0.16669999999999999</v>
      </c>
      <c r="AC29" s="264">
        <v>1</v>
      </c>
      <c r="AD29" s="263">
        <v>1.0004</v>
      </c>
      <c r="AE29" s="9" t="s">
        <v>416</v>
      </c>
      <c r="AF29" s="187"/>
      <c r="AG29" s="259"/>
      <c r="AH29" s="187"/>
      <c r="AI29" s="10"/>
    </row>
    <row r="30" spans="1:35" ht="381" customHeight="1" x14ac:dyDescent="0.25">
      <c r="A30" s="141" t="s">
        <v>100</v>
      </c>
      <c r="B30" s="141" t="s">
        <v>102</v>
      </c>
      <c r="C30" s="141" t="s">
        <v>101</v>
      </c>
      <c r="D30" s="141" t="s">
        <v>384</v>
      </c>
      <c r="E30" s="141" t="s">
        <v>304</v>
      </c>
      <c r="F30" s="137" t="s">
        <v>305</v>
      </c>
      <c r="G30" s="248" t="s">
        <v>284</v>
      </c>
      <c r="H30" s="237" t="s">
        <v>417</v>
      </c>
      <c r="I30" s="237" t="s">
        <v>418</v>
      </c>
      <c r="J30" s="598"/>
      <c r="K30" s="811" t="s">
        <v>419</v>
      </c>
      <c r="L30" s="811" t="s">
        <v>420</v>
      </c>
      <c r="M30" s="192"/>
      <c r="N30" s="580" t="s">
        <v>421</v>
      </c>
      <c r="O30" s="265" t="s">
        <v>422</v>
      </c>
      <c r="P30" s="266" t="s">
        <v>423</v>
      </c>
      <c r="Q30" s="267" t="s">
        <v>52</v>
      </c>
      <c r="R30" s="267">
        <v>0</v>
      </c>
      <c r="S30" s="267">
        <v>95</v>
      </c>
      <c r="T30" s="268" t="s">
        <v>424</v>
      </c>
      <c r="U30" s="269" t="s">
        <v>425</v>
      </c>
      <c r="V30" s="78" t="s">
        <v>51</v>
      </c>
      <c r="W30" s="133">
        <v>0</v>
      </c>
      <c r="X30" s="132">
        <v>16</v>
      </c>
      <c r="Y30" s="775">
        <v>8300053717</v>
      </c>
      <c r="Z30" s="182"/>
      <c r="AA30" s="183"/>
      <c r="AB30" s="80">
        <v>1</v>
      </c>
      <c r="AC30" s="80">
        <v>0.95</v>
      </c>
      <c r="AD30" s="80">
        <v>1</v>
      </c>
      <c r="AE30" s="204" t="s">
        <v>426</v>
      </c>
      <c r="AF30" s="270">
        <v>3</v>
      </c>
      <c r="AG30" s="270">
        <v>16</v>
      </c>
      <c r="AH30" s="80">
        <v>0.2</v>
      </c>
      <c r="AI30" s="204" t="s">
        <v>427</v>
      </c>
    </row>
    <row r="31" spans="1:35" ht="116.25" customHeight="1" x14ac:dyDescent="0.25">
      <c r="A31" s="525" t="s">
        <v>100</v>
      </c>
      <c r="B31" s="525" t="s">
        <v>102</v>
      </c>
      <c r="C31" s="525" t="s">
        <v>101</v>
      </c>
      <c r="D31" s="525" t="s">
        <v>384</v>
      </c>
      <c r="E31" s="525" t="s">
        <v>304</v>
      </c>
      <c r="F31" s="591" t="s">
        <v>305</v>
      </c>
      <c r="G31" s="820" t="s">
        <v>284</v>
      </c>
      <c r="H31" s="591" t="s">
        <v>428</v>
      </c>
      <c r="I31" s="591" t="s">
        <v>429</v>
      </c>
      <c r="J31" s="598"/>
      <c r="K31" s="812"/>
      <c r="L31" s="812"/>
      <c r="M31" s="192"/>
      <c r="N31" s="580"/>
      <c r="O31" s="822" t="s">
        <v>430</v>
      </c>
      <c r="P31" s="823" t="s">
        <v>431</v>
      </c>
      <c r="Q31" s="749" t="s">
        <v>51</v>
      </c>
      <c r="R31" s="749">
        <v>0</v>
      </c>
      <c r="S31" s="749">
        <v>1</v>
      </c>
      <c r="T31" s="271" t="s">
        <v>432</v>
      </c>
      <c r="U31" s="253" t="s">
        <v>433</v>
      </c>
      <c r="V31" s="148" t="s">
        <v>51</v>
      </c>
      <c r="W31" s="153">
        <v>0</v>
      </c>
      <c r="X31" s="136">
        <v>18</v>
      </c>
      <c r="Y31" s="788"/>
      <c r="Z31" s="182"/>
      <c r="AA31" s="183"/>
      <c r="AB31" s="749">
        <v>0</v>
      </c>
      <c r="AC31" s="749">
        <v>1</v>
      </c>
      <c r="AD31" s="749">
        <v>0</v>
      </c>
      <c r="AE31" s="806" t="s">
        <v>434</v>
      </c>
      <c r="AF31" s="272">
        <v>3</v>
      </c>
      <c r="AG31" s="273">
        <v>18</v>
      </c>
      <c r="AH31" s="28">
        <v>0.22222222222222221</v>
      </c>
      <c r="AI31" s="274" t="s">
        <v>435</v>
      </c>
    </row>
    <row r="32" spans="1:35" ht="81.75" customHeight="1" x14ac:dyDescent="0.25">
      <c r="A32" s="527"/>
      <c r="B32" s="527"/>
      <c r="C32" s="527"/>
      <c r="D32" s="527"/>
      <c r="E32" s="527"/>
      <c r="F32" s="592"/>
      <c r="G32" s="821"/>
      <c r="H32" s="592"/>
      <c r="I32" s="592"/>
      <c r="J32" s="598"/>
      <c r="K32" s="812"/>
      <c r="L32" s="812"/>
      <c r="M32" s="192"/>
      <c r="N32" s="580"/>
      <c r="O32" s="822"/>
      <c r="P32" s="823"/>
      <c r="Q32" s="749"/>
      <c r="R32" s="749"/>
      <c r="S32" s="749"/>
      <c r="T32" s="275" t="s">
        <v>436</v>
      </c>
      <c r="U32" s="196" t="s">
        <v>437</v>
      </c>
      <c r="V32" s="150" t="s">
        <v>51</v>
      </c>
      <c r="W32" s="135">
        <v>0</v>
      </c>
      <c r="X32" s="134">
        <v>7</v>
      </c>
      <c r="Y32" s="788"/>
      <c r="Z32" s="182"/>
      <c r="AA32" s="183"/>
      <c r="AB32" s="749"/>
      <c r="AC32" s="749"/>
      <c r="AD32" s="749"/>
      <c r="AE32" s="806"/>
      <c r="AF32" s="148">
        <v>0</v>
      </c>
      <c r="AG32" s="276">
        <v>7</v>
      </c>
      <c r="AH32" s="29">
        <v>0</v>
      </c>
      <c r="AI32" s="277" t="s">
        <v>438</v>
      </c>
    </row>
    <row r="33" spans="1:35" ht="102.75" customHeight="1" x14ac:dyDescent="0.25">
      <c r="A33" s="513" t="s">
        <v>100</v>
      </c>
      <c r="B33" s="513" t="s">
        <v>102</v>
      </c>
      <c r="C33" s="513" t="s">
        <v>101</v>
      </c>
      <c r="D33" s="513" t="s">
        <v>384</v>
      </c>
      <c r="E33" s="513" t="s">
        <v>304</v>
      </c>
      <c r="F33" s="513" t="s">
        <v>305</v>
      </c>
      <c r="G33" s="513" t="s">
        <v>439</v>
      </c>
      <c r="H33" s="191" t="s">
        <v>116</v>
      </c>
      <c r="I33" s="513" t="s">
        <v>118</v>
      </c>
      <c r="J33" s="598"/>
      <c r="K33" s="812"/>
      <c r="L33" s="812"/>
      <c r="M33" s="192"/>
      <c r="N33" s="580"/>
      <c r="O33" s="179" t="s">
        <v>440</v>
      </c>
      <c r="P33" s="278" t="s">
        <v>441</v>
      </c>
      <c r="Q33" s="78" t="s">
        <v>51</v>
      </c>
      <c r="R33" s="78">
        <v>0</v>
      </c>
      <c r="S33" s="279">
        <v>900</v>
      </c>
      <c r="T33" s="271" t="s">
        <v>442</v>
      </c>
      <c r="U33" s="152" t="s">
        <v>443</v>
      </c>
      <c r="V33" s="271" t="s">
        <v>51</v>
      </c>
      <c r="W33" s="280">
        <v>0</v>
      </c>
      <c r="X33" s="281">
        <v>3</v>
      </c>
      <c r="Y33" s="788"/>
      <c r="Z33" s="182"/>
      <c r="AA33" s="183"/>
      <c r="AB33" s="78">
        <v>900</v>
      </c>
      <c r="AC33" s="78">
        <v>3</v>
      </c>
      <c r="AD33" s="80">
        <v>1</v>
      </c>
      <c r="AE33" s="204" t="s">
        <v>444</v>
      </c>
      <c r="AF33" s="103">
        <v>2</v>
      </c>
      <c r="AG33" s="149">
        <v>3</v>
      </c>
      <c r="AH33" s="277">
        <v>0.66666666666666663</v>
      </c>
      <c r="AI33" s="277" t="s">
        <v>445</v>
      </c>
    </row>
    <row r="34" spans="1:35" ht="100.5" customHeight="1" x14ac:dyDescent="0.25">
      <c r="A34" s="542"/>
      <c r="B34" s="542"/>
      <c r="C34" s="542"/>
      <c r="D34" s="542"/>
      <c r="E34" s="542"/>
      <c r="F34" s="542"/>
      <c r="G34" s="542"/>
      <c r="H34" s="9" t="s">
        <v>446</v>
      </c>
      <c r="I34" s="542"/>
      <c r="J34" s="598"/>
      <c r="K34" s="282"/>
      <c r="L34" s="812"/>
      <c r="M34" s="192"/>
      <c r="N34" s="580"/>
      <c r="O34" s="205" t="s">
        <v>447</v>
      </c>
      <c r="P34" s="206" t="s">
        <v>448</v>
      </c>
      <c r="Q34" s="116" t="s">
        <v>51</v>
      </c>
      <c r="R34" s="116">
        <v>0</v>
      </c>
      <c r="S34" s="116">
        <v>1</v>
      </c>
      <c r="T34" s="24"/>
      <c r="U34" s="24"/>
      <c r="V34" s="24"/>
      <c r="W34" s="283"/>
      <c r="X34" s="284"/>
      <c r="Y34" s="788"/>
      <c r="Z34" s="182"/>
      <c r="AA34" s="183"/>
      <c r="AB34" s="83">
        <v>0</v>
      </c>
      <c r="AC34" s="83">
        <v>1</v>
      </c>
      <c r="AD34" s="83">
        <v>0</v>
      </c>
      <c r="AE34" s="83" t="s">
        <v>449</v>
      </c>
      <c r="AF34" s="83"/>
      <c r="AG34" s="83"/>
      <c r="AH34" s="83"/>
      <c r="AI34" s="83"/>
    </row>
    <row r="35" spans="1:35" ht="125.25" customHeight="1" x14ac:dyDescent="0.25">
      <c r="A35" s="514"/>
      <c r="B35" s="514"/>
      <c r="C35" s="514"/>
      <c r="D35" s="514"/>
      <c r="E35" s="514"/>
      <c r="F35" s="514"/>
      <c r="G35" s="514"/>
      <c r="H35" s="191" t="s">
        <v>116</v>
      </c>
      <c r="I35" s="514"/>
      <c r="J35" s="598"/>
      <c r="K35" s="282"/>
      <c r="L35" s="812"/>
      <c r="M35" s="192"/>
      <c r="N35" s="580"/>
      <c r="O35" s="210" t="s">
        <v>450</v>
      </c>
      <c r="P35" s="210" t="s">
        <v>451</v>
      </c>
      <c r="Q35" s="285" t="s">
        <v>52</v>
      </c>
      <c r="R35" s="286">
        <v>27</v>
      </c>
      <c r="S35" s="286">
        <v>20</v>
      </c>
      <c r="T35" s="24"/>
      <c r="U35" s="24"/>
      <c r="V35" s="24"/>
      <c r="W35" s="24"/>
      <c r="X35" s="24"/>
      <c r="Y35" s="776"/>
      <c r="Z35" s="182"/>
      <c r="AA35" s="183"/>
      <c r="AB35" s="80">
        <v>0.2135</v>
      </c>
      <c r="AC35" s="80">
        <v>0.2</v>
      </c>
      <c r="AD35" s="80">
        <v>0.19689999999999999</v>
      </c>
      <c r="AE35" s="204" t="s">
        <v>452</v>
      </c>
      <c r="AF35" s="287"/>
      <c r="AG35" s="287"/>
      <c r="AH35" s="287"/>
      <c r="AI35" s="288"/>
    </row>
    <row r="36" spans="1:35" ht="48" x14ac:dyDescent="0.25">
      <c r="A36" s="11" t="s">
        <v>100</v>
      </c>
      <c r="B36" s="11" t="s">
        <v>102</v>
      </c>
      <c r="C36" s="11" t="s">
        <v>101</v>
      </c>
      <c r="D36" s="10" t="s">
        <v>453</v>
      </c>
      <c r="E36" s="158" t="s">
        <v>304</v>
      </c>
      <c r="F36" s="10" t="s">
        <v>305</v>
      </c>
      <c r="G36" s="158"/>
      <c r="H36" s="10"/>
      <c r="I36" s="158"/>
      <c r="J36" s="598"/>
      <c r="K36" s="8" t="s">
        <v>289</v>
      </c>
      <c r="L36" s="8" t="s">
        <v>289</v>
      </c>
      <c r="M36" s="192"/>
      <c r="N36" s="289" t="s">
        <v>290</v>
      </c>
      <c r="O36" s="290"/>
      <c r="P36" s="291"/>
      <c r="Q36" s="292"/>
      <c r="R36" s="293"/>
      <c r="S36" s="293"/>
      <c r="T36" s="294"/>
      <c r="U36" s="294"/>
      <c r="V36" s="295"/>
      <c r="W36" s="296"/>
      <c r="X36" s="295"/>
      <c r="Y36" s="297">
        <v>649835708.11588788</v>
      </c>
      <c r="Z36" s="182"/>
      <c r="AA36" s="183"/>
      <c r="AB36" s="278"/>
      <c r="AC36" s="278"/>
      <c r="AD36" s="298"/>
      <c r="AE36" s="278"/>
      <c r="AF36" s="278"/>
      <c r="AG36" s="278"/>
      <c r="AH36" s="278"/>
      <c r="AI36" s="278"/>
    </row>
    <row r="37" spans="1:35" ht="41.25" customHeight="1" x14ac:dyDescent="0.25">
      <c r="A37" s="759" t="s">
        <v>100</v>
      </c>
      <c r="B37" s="759" t="s">
        <v>102</v>
      </c>
      <c r="C37" s="759" t="s">
        <v>101</v>
      </c>
      <c r="D37" s="761" t="s">
        <v>397</v>
      </c>
      <c r="E37" s="761" t="s">
        <v>304</v>
      </c>
      <c r="F37" s="824" t="s">
        <v>305</v>
      </c>
      <c r="G37" s="761"/>
      <c r="H37" s="759"/>
      <c r="I37" s="761"/>
      <c r="J37" s="598"/>
      <c r="K37" s="525" t="s">
        <v>454</v>
      </c>
      <c r="L37" s="8" t="s">
        <v>289</v>
      </c>
      <c r="M37" s="192"/>
      <c r="N37" s="580" t="s">
        <v>455</v>
      </c>
      <c r="O37" s="299" t="s">
        <v>456</v>
      </c>
      <c r="P37" s="210" t="s">
        <v>457</v>
      </c>
      <c r="Q37" s="300" t="s">
        <v>52</v>
      </c>
      <c r="R37" s="116">
        <v>0</v>
      </c>
      <c r="S37" s="116">
        <v>100</v>
      </c>
      <c r="T37" s="208"/>
      <c r="U37" s="151"/>
      <c r="V37" s="208"/>
      <c r="W37" s="208"/>
      <c r="X37" s="208"/>
      <c r="Y37" s="779">
        <v>295413928.32999998</v>
      </c>
      <c r="Z37" s="182"/>
      <c r="AA37" s="183"/>
      <c r="AB37" s="301">
        <v>12</v>
      </c>
      <c r="AC37" s="302">
        <v>1</v>
      </c>
      <c r="AD37" s="302">
        <v>1</v>
      </c>
      <c r="AE37" s="210" t="s">
        <v>458</v>
      </c>
      <c r="AF37" s="301"/>
      <c r="AG37" s="301"/>
      <c r="AH37" s="303"/>
      <c r="AI37" s="300"/>
    </row>
    <row r="38" spans="1:35" ht="48" x14ac:dyDescent="0.25">
      <c r="A38" s="760"/>
      <c r="B38" s="760"/>
      <c r="C38" s="760"/>
      <c r="D38" s="762"/>
      <c r="E38" s="762"/>
      <c r="F38" s="825"/>
      <c r="G38" s="762"/>
      <c r="H38" s="760"/>
      <c r="I38" s="762"/>
      <c r="J38" s="599"/>
      <c r="K38" s="527"/>
      <c r="L38" s="7" t="s">
        <v>289</v>
      </c>
      <c r="M38" s="192"/>
      <c r="N38" s="580"/>
      <c r="O38" s="179" t="s">
        <v>459</v>
      </c>
      <c r="P38" s="86" t="s">
        <v>460</v>
      </c>
      <c r="Q38" s="278" t="s">
        <v>52</v>
      </c>
      <c r="R38" s="78">
        <v>0</v>
      </c>
      <c r="S38" s="78">
        <v>100</v>
      </c>
      <c r="T38" s="24"/>
      <c r="U38" s="149"/>
      <c r="V38" s="24"/>
      <c r="W38" s="24"/>
      <c r="X38" s="24"/>
      <c r="Y38" s="780"/>
      <c r="Z38" s="182"/>
      <c r="AA38" s="183"/>
      <c r="AB38" s="278">
        <v>1</v>
      </c>
      <c r="AC38" s="304">
        <v>1</v>
      </c>
      <c r="AD38" s="304">
        <v>1</v>
      </c>
      <c r="AE38" s="86" t="s">
        <v>461</v>
      </c>
      <c r="AF38" s="278"/>
      <c r="AG38" s="278"/>
      <c r="AH38" s="305"/>
      <c r="AI38" s="278"/>
    </row>
    <row r="39" spans="1:35" ht="12" x14ac:dyDescent="0.25"/>
    <row r="43" spans="1:35" ht="22.5" customHeight="1" x14ac:dyDescent="0.25">
      <c r="T43" s="308"/>
    </row>
    <row r="44" spans="1:35" ht="22.5" customHeight="1" x14ac:dyDescent="0.25">
      <c r="T44" s="308"/>
    </row>
    <row r="45" spans="1:35" ht="22.5" customHeight="1" x14ac:dyDescent="0.25">
      <c r="T45" s="309"/>
    </row>
    <row r="46" spans="1:35" ht="22.5" customHeight="1" x14ac:dyDescent="0.25">
      <c r="T46" s="308"/>
    </row>
    <row r="47" spans="1:35" ht="22.5" customHeight="1" x14ac:dyDescent="0.25">
      <c r="T47" s="308"/>
    </row>
    <row r="48" spans="1:35" ht="22.5" customHeight="1" x14ac:dyDescent="0.25">
      <c r="T48" s="308"/>
    </row>
    <row r="49" spans="20:20" ht="22.5" customHeight="1" x14ac:dyDescent="0.25">
      <c r="T49" s="308"/>
    </row>
    <row r="50" spans="20:20" ht="22.5" customHeight="1" x14ac:dyDescent="0.25">
      <c r="T50" s="308"/>
    </row>
  </sheetData>
  <sheetProtection algorithmName="SHA-512" hashValue="gnMLQHBuQa6u7TeGxqGXX5mcct+SzOKATcy9pW6pb7g7dlczbgZiTqmMShbBw7yfEpFJWVJLNsTgKo3hjTo+NA==" saltValue="EsKc9SPk+4YKxrSnADkE0w==" spinCount="100000" sheet="1" objects="1" scenarios="1" selectLockedCells="1" selectUnlockedCells="1"/>
  <autoFilter ref="A6:AI38" xr:uid="{AC94A65F-4E46-4DE9-84F2-226A80203C44}"/>
  <mergeCells count="152">
    <mergeCell ref="G37:G38"/>
    <mergeCell ref="H37:H38"/>
    <mergeCell ref="I37:I38"/>
    <mergeCell ref="K37:K38"/>
    <mergeCell ref="N37:N38"/>
    <mergeCell ref="Y37:Y38"/>
    <mergeCell ref="A37:A38"/>
    <mergeCell ref="B37:B38"/>
    <mergeCell ref="C37:C38"/>
    <mergeCell ref="D37:D38"/>
    <mergeCell ref="E37:E38"/>
    <mergeCell ref="F37:F38"/>
    <mergeCell ref="S31:S32"/>
    <mergeCell ref="AB31:AB32"/>
    <mergeCell ref="AC31:AC32"/>
    <mergeCell ref="AD31:AD32"/>
    <mergeCell ref="F31:F32"/>
    <mergeCell ref="G31:G32"/>
    <mergeCell ref="H31:H32"/>
    <mergeCell ref="I31:I32"/>
    <mergeCell ref="O31:O32"/>
    <mergeCell ref="P31:P32"/>
    <mergeCell ref="B33:B35"/>
    <mergeCell ref="C33:C35"/>
    <mergeCell ref="D33:D35"/>
    <mergeCell ref="E33:E35"/>
    <mergeCell ref="F33:F35"/>
    <mergeCell ref="G33:G35"/>
    <mergeCell ref="I33:I35"/>
    <mergeCell ref="Q31:Q32"/>
    <mergeCell ref="R31:R32"/>
    <mergeCell ref="AE26:AE28"/>
    <mergeCell ref="K30:K33"/>
    <mergeCell ref="L30:L35"/>
    <mergeCell ref="N30:N35"/>
    <mergeCell ref="Y30:Y35"/>
    <mergeCell ref="A31:A32"/>
    <mergeCell ref="B31:B32"/>
    <mergeCell ref="C31:C32"/>
    <mergeCell ref="D31:D32"/>
    <mergeCell ref="E31:E32"/>
    <mergeCell ref="R26:R28"/>
    <mergeCell ref="S26:S28"/>
    <mergeCell ref="Y26:Y29"/>
    <mergeCell ref="AB26:AB28"/>
    <mergeCell ref="AC26:AC28"/>
    <mergeCell ref="AD26:AD28"/>
    <mergeCell ref="K26:K29"/>
    <mergeCell ref="L26:L29"/>
    <mergeCell ref="N26:N29"/>
    <mergeCell ref="O26:O28"/>
    <mergeCell ref="P26:P28"/>
    <mergeCell ref="Q26:Q28"/>
    <mergeCell ref="AE31:AE32"/>
    <mergeCell ref="A33:A35"/>
    <mergeCell ref="Y24:Y25"/>
    <mergeCell ref="A21:A23"/>
    <mergeCell ref="B21:B23"/>
    <mergeCell ref="C21:C23"/>
    <mergeCell ref="D21:D23"/>
    <mergeCell ref="A26:A29"/>
    <mergeCell ref="B26:B29"/>
    <mergeCell ref="C26:C29"/>
    <mergeCell ref="D26:D29"/>
    <mergeCell ref="E26:E29"/>
    <mergeCell ref="F26:F29"/>
    <mergeCell ref="A24:A25"/>
    <mergeCell ref="B24:B25"/>
    <mergeCell ref="C24:C25"/>
    <mergeCell ref="D24:D25"/>
    <mergeCell ref="E24:E25"/>
    <mergeCell ref="F24:F25"/>
    <mergeCell ref="O21:O23"/>
    <mergeCell ref="P21:P23"/>
    <mergeCell ref="Q21:Q23"/>
    <mergeCell ref="K24:K25"/>
    <mergeCell ref="L24:L25"/>
    <mergeCell ref="N24:N25"/>
    <mergeCell ref="E21:E23"/>
    <mergeCell ref="F21:F23"/>
    <mergeCell ref="K21:K23"/>
    <mergeCell ref="L21:L23"/>
    <mergeCell ref="N21:N23"/>
    <mergeCell ref="AE16:AE17"/>
    <mergeCell ref="O18:O19"/>
    <mergeCell ref="P18:P19"/>
    <mergeCell ref="Q18:Q19"/>
    <mergeCell ref="R18:R19"/>
    <mergeCell ref="S18:S19"/>
    <mergeCell ref="AB18:AB19"/>
    <mergeCell ref="AC18:AC19"/>
    <mergeCell ref="AD18:AD19"/>
    <mergeCell ref="AE18:AE19"/>
    <mergeCell ref="F16:F19"/>
    <mergeCell ref="AB21:AB23"/>
    <mergeCell ref="AC21:AC23"/>
    <mergeCell ref="AD21:AD23"/>
    <mergeCell ref="AE21:AE23"/>
    <mergeCell ref="R21:R23"/>
    <mergeCell ref="S21:S23"/>
    <mergeCell ref="Y21:Y23"/>
    <mergeCell ref="S16:S17"/>
    <mergeCell ref="AB16:AB17"/>
    <mergeCell ref="AC16:AC17"/>
    <mergeCell ref="K11:K20"/>
    <mergeCell ref="L11:L20"/>
    <mergeCell ref="N11:N20"/>
    <mergeCell ref="O11:O15"/>
    <mergeCell ref="AD16:AD17"/>
    <mergeCell ref="O16:O17"/>
    <mergeCell ref="P16:P17"/>
    <mergeCell ref="Q16:Q17"/>
    <mergeCell ref="R11:R15"/>
    <mergeCell ref="S11:S15"/>
    <mergeCell ref="Y11:Y20"/>
    <mergeCell ref="AB11:AB15"/>
    <mergeCell ref="AC11:AC15"/>
    <mergeCell ref="P11:P15"/>
    <mergeCell ref="Q11:Q15"/>
    <mergeCell ref="A11:A15"/>
    <mergeCell ref="B11:B15"/>
    <mergeCell ref="C11:C15"/>
    <mergeCell ref="D11:D15"/>
    <mergeCell ref="E11:E15"/>
    <mergeCell ref="F11:F15"/>
    <mergeCell ref="AF5:AI5"/>
    <mergeCell ref="J7:J38"/>
    <mergeCell ref="K7:K8"/>
    <mergeCell ref="L7:L8"/>
    <mergeCell ref="N7:N8"/>
    <mergeCell ref="Y7:Y8"/>
    <mergeCell ref="K9:K10"/>
    <mergeCell ref="L9:L10"/>
    <mergeCell ref="N9:N10"/>
    <mergeCell ref="Y9:Y10"/>
    <mergeCell ref="AE11:AE15"/>
    <mergeCell ref="A16:A19"/>
    <mergeCell ref="B16:B19"/>
    <mergeCell ref="C16:C19"/>
    <mergeCell ref="D16:D19"/>
    <mergeCell ref="E16:E19"/>
    <mergeCell ref="AD11:AD15"/>
    <mergeCell ref="R16:R17"/>
    <mergeCell ref="C2:O2"/>
    <mergeCell ref="M4:M5"/>
    <mergeCell ref="AB4:AE4"/>
    <mergeCell ref="A5:C5"/>
    <mergeCell ref="D5:F5"/>
    <mergeCell ref="G5:I5"/>
    <mergeCell ref="J5:L5"/>
    <mergeCell ref="T5:X5"/>
    <mergeCell ref="AB5:AE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26F438B-EB9A-449C-B51B-3E459A09DF19}">
          <x14:formula1>
            <xm:f>'C:\Users\alexm\AppData\Local\Microsoft\Windows\INetCache\Content.Outlook\JW6ZW3Q5\[Presupuesto detallado Plan de Acción 2019 SAF v2 11122018.xlsx]Tablas'!#REF!</xm:f>
          </x14:formula1>
          <xm:sqref>Q34:Q36 V33 T33 O34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E952-06F3-4D55-A5D0-A3F373D2FA3D}">
  <sheetPr>
    <tabColor theme="4"/>
  </sheetPr>
  <dimension ref="A1:BW15"/>
  <sheetViews>
    <sheetView workbookViewId="0">
      <selection activeCell="Q1" sqref="A1:XFD1048576"/>
    </sheetView>
  </sheetViews>
  <sheetFormatPr baseColWidth="10" defaultRowHeight="22.5" customHeight="1" x14ac:dyDescent="0.25"/>
  <cols>
    <col min="1" max="1" width="22.42578125" style="6" customWidth="1"/>
    <col min="2" max="2" width="26.85546875" style="6" customWidth="1"/>
    <col min="3" max="3" width="40.140625" style="6" customWidth="1"/>
    <col min="4" max="4" width="21.28515625" style="6" customWidth="1"/>
    <col min="5" max="5" width="16" style="6" customWidth="1"/>
    <col min="6" max="6" width="53" style="6" bestFit="1" customWidth="1"/>
    <col min="7" max="7" width="43.42578125" style="6" bestFit="1" customWidth="1"/>
    <col min="8" max="8" width="17.140625" style="6" customWidth="1"/>
    <col min="9" max="9" width="16.140625" style="6" customWidth="1"/>
    <col min="10" max="10" width="29.140625" style="6" bestFit="1" customWidth="1"/>
    <col min="11" max="11" width="16" style="6" customWidth="1"/>
    <col min="12" max="12" width="17.28515625" style="6" customWidth="1"/>
    <col min="13" max="13" width="16.85546875" style="6" customWidth="1"/>
    <col min="14" max="14" width="15.85546875" style="6" customWidth="1"/>
    <col min="15" max="15" width="36.85546875" style="6" customWidth="1"/>
    <col min="16" max="16" width="28.7109375" style="6" bestFit="1" customWidth="1"/>
    <col min="17" max="17" width="16.28515625" style="6" bestFit="1" customWidth="1"/>
    <col min="18" max="18" width="9.42578125" style="6" bestFit="1" customWidth="1"/>
    <col min="19" max="19" width="16.28515625" style="6" bestFit="1" customWidth="1"/>
    <col min="20" max="20" width="35.42578125" style="6" customWidth="1"/>
    <col min="21" max="21" width="27.140625" style="6" bestFit="1" customWidth="1"/>
    <col min="22" max="22" width="17.140625" style="6" bestFit="1" customWidth="1"/>
    <col min="23" max="23" width="10.28515625" style="6" bestFit="1" customWidth="1"/>
    <col min="24" max="24" width="14.5703125" style="6" bestFit="1" customWidth="1"/>
    <col min="25" max="26" width="15.42578125" style="6" bestFit="1" customWidth="1"/>
    <col min="27" max="27" width="20.28515625" style="6" bestFit="1" customWidth="1"/>
    <col min="28" max="28" width="24" style="6" customWidth="1"/>
    <col min="29" max="29" width="16.140625" style="6" customWidth="1"/>
    <col min="30" max="30" width="11.42578125" style="6"/>
    <col min="31" max="31" width="36.140625" style="6" customWidth="1"/>
    <col min="32" max="34" width="11.42578125" style="6"/>
    <col min="35" max="35" width="33.28515625" style="6" customWidth="1"/>
    <col min="36" max="16384" width="11.42578125" style="189"/>
  </cols>
  <sheetData>
    <row r="1" spans="1:75"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row>
    <row r="2" spans="1:75"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row>
    <row r="3" spans="1:75"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row>
    <row r="4" spans="1:75" s="311" customFormat="1" ht="21" x14ac:dyDescent="0.25">
      <c r="A4" s="310"/>
      <c r="B4" s="310"/>
      <c r="C4" s="310"/>
      <c r="D4" s="310"/>
      <c r="E4" s="310"/>
      <c r="F4" s="310"/>
      <c r="G4" s="310"/>
      <c r="H4" s="310"/>
      <c r="I4" s="310"/>
      <c r="J4" s="310"/>
      <c r="K4" s="310"/>
      <c r="L4" s="310"/>
      <c r="M4" s="553" t="s">
        <v>5</v>
      </c>
      <c r="N4" s="310"/>
      <c r="O4" s="310"/>
      <c r="P4" s="310"/>
      <c r="Q4" s="310"/>
      <c r="R4" s="310"/>
      <c r="S4" s="310"/>
      <c r="T4" s="310"/>
      <c r="U4" s="310"/>
      <c r="V4" s="310"/>
      <c r="W4" s="310"/>
      <c r="X4" s="310"/>
      <c r="Y4" s="310" t="s">
        <v>6</v>
      </c>
      <c r="Z4" s="310"/>
      <c r="AA4" s="310"/>
      <c r="AB4" s="310" t="s">
        <v>462</v>
      </c>
      <c r="AC4" s="826" t="s">
        <v>463</v>
      </c>
      <c r="AD4" s="827"/>
      <c r="AE4" s="827"/>
      <c r="AF4" s="827"/>
      <c r="AG4" s="827"/>
      <c r="AH4" s="827"/>
      <c r="AI4" s="828"/>
    </row>
    <row r="5" spans="1:75" s="172" customFormat="1" ht="12" x14ac:dyDescent="0.25">
      <c r="A5" s="534" t="s">
        <v>7</v>
      </c>
      <c r="B5" s="534"/>
      <c r="C5" s="534"/>
      <c r="D5" s="535" t="s">
        <v>8</v>
      </c>
      <c r="E5" s="536"/>
      <c r="F5" s="537"/>
      <c r="G5" s="535" t="s">
        <v>9</v>
      </c>
      <c r="H5" s="536"/>
      <c r="I5" s="537"/>
      <c r="J5" s="535" t="s">
        <v>10</v>
      </c>
      <c r="K5" s="536"/>
      <c r="L5" s="537"/>
      <c r="M5" s="554"/>
      <c r="N5" s="154"/>
      <c r="O5" s="154"/>
      <c r="P5" s="154"/>
      <c r="Q5" s="154"/>
      <c r="R5" s="154"/>
      <c r="S5" s="154"/>
      <c r="T5" s="154" t="s">
        <v>11</v>
      </c>
      <c r="U5" s="154"/>
      <c r="V5" s="154"/>
      <c r="W5" s="154"/>
      <c r="X5" s="154"/>
      <c r="Y5" s="154"/>
      <c r="Z5" s="154"/>
      <c r="AA5" s="154" t="s">
        <v>12</v>
      </c>
      <c r="AB5" s="154" t="s">
        <v>13</v>
      </c>
      <c r="AC5" s="154"/>
      <c r="AD5" s="154"/>
      <c r="AE5" s="154"/>
      <c r="AF5" s="154" t="s">
        <v>14</v>
      </c>
      <c r="AG5" s="154"/>
      <c r="AH5" s="154"/>
      <c r="AI5" s="154"/>
    </row>
    <row r="6" spans="1:75" s="172" customFormat="1" ht="12" x14ac:dyDescent="0.25">
      <c r="A6" s="12" t="s">
        <v>15</v>
      </c>
      <c r="B6" s="12" t="s">
        <v>16</v>
      </c>
      <c r="C6" s="12" t="s">
        <v>17</v>
      </c>
      <c r="D6" s="12" t="s">
        <v>18</v>
      </c>
      <c r="E6" s="12" t="s">
        <v>19</v>
      </c>
      <c r="F6" s="12" t="s">
        <v>20</v>
      </c>
      <c r="G6" s="12" t="s">
        <v>21</v>
      </c>
      <c r="H6" s="12" t="s">
        <v>22</v>
      </c>
      <c r="I6" s="12" t="s">
        <v>23</v>
      </c>
      <c r="J6" s="12" t="s">
        <v>24</v>
      </c>
      <c r="K6" s="12" t="s">
        <v>25</v>
      </c>
      <c r="L6" s="12" t="s">
        <v>26</v>
      </c>
      <c r="M6" s="12" t="s">
        <v>5</v>
      </c>
      <c r="N6" s="12" t="s">
        <v>27</v>
      </c>
      <c r="O6" s="12" t="s">
        <v>28</v>
      </c>
      <c r="P6" s="12" t="s">
        <v>29</v>
      </c>
      <c r="Q6" s="12" t="s">
        <v>30</v>
      </c>
      <c r="R6" s="12" t="s">
        <v>31</v>
      </c>
      <c r="S6" s="12" t="s">
        <v>32</v>
      </c>
      <c r="T6" s="12" t="s">
        <v>11</v>
      </c>
      <c r="U6" s="12" t="s">
        <v>33</v>
      </c>
      <c r="V6" s="12" t="s">
        <v>34</v>
      </c>
      <c r="W6" s="12" t="s">
        <v>35</v>
      </c>
      <c r="X6" s="12" t="s">
        <v>36</v>
      </c>
      <c r="Y6" s="12" t="s">
        <v>37</v>
      </c>
      <c r="Z6" s="12" t="s">
        <v>38</v>
      </c>
      <c r="AA6" s="12" t="s">
        <v>39</v>
      </c>
      <c r="AB6" s="12" t="s">
        <v>40</v>
      </c>
      <c r="AC6" s="12" t="s">
        <v>41</v>
      </c>
      <c r="AD6" s="12" t="s">
        <v>42</v>
      </c>
      <c r="AE6" s="12" t="s">
        <v>43</v>
      </c>
      <c r="AF6" s="12" t="s">
        <v>40</v>
      </c>
      <c r="AG6" s="12" t="s">
        <v>41</v>
      </c>
      <c r="AH6" s="12" t="s">
        <v>42</v>
      </c>
      <c r="AI6" s="12" t="s">
        <v>43</v>
      </c>
    </row>
    <row r="7" spans="1:75" ht="120" x14ac:dyDescent="0.25">
      <c r="A7" s="513" t="s">
        <v>100</v>
      </c>
      <c r="B7" s="513" t="s">
        <v>102</v>
      </c>
      <c r="C7" s="513" t="s">
        <v>101</v>
      </c>
      <c r="D7" s="541" t="s">
        <v>464</v>
      </c>
      <c r="E7" s="541" t="s">
        <v>56</v>
      </c>
      <c r="F7" s="513" t="s">
        <v>109</v>
      </c>
      <c r="G7" s="541" t="s">
        <v>117</v>
      </c>
      <c r="H7" s="513" t="s">
        <v>116</v>
      </c>
      <c r="I7" s="513" t="s">
        <v>118</v>
      </c>
      <c r="J7" s="547" t="s">
        <v>465</v>
      </c>
      <c r="K7" s="829" t="s">
        <v>466</v>
      </c>
      <c r="L7" s="513" t="s">
        <v>467</v>
      </c>
      <c r="M7" s="513" t="s">
        <v>468</v>
      </c>
      <c r="N7" s="541" t="s">
        <v>464</v>
      </c>
      <c r="O7" s="513" t="s">
        <v>469</v>
      </c>
      <c r="P7" s="513" t="s">
        <v>470</v>
      </c>
      <c r="Q7" s="541" t="s">
        <v>51</v>
      </c>
      <c r="R7" s="541">
        <v>0</v>
      </c>
      <c r="S7" s="541">
        <v>660</v>
      </c>
      <c r="T7" s="158" t="s">
        <v>471</v>
      </c>
      <c r="U7" s="11" t="s">
        <v>472</v>
      </c>
      <c r="V7" s="8" t="s">
        <v>51</v>
      </c>
      <c r="W7" s="8">
        <v>0</v>
      </c>
      <c r="X7" s="8">
        <f>+S7*25%</f>
        <v>165</v>
      </c>
      <c r="Y7" s="569">
        <v>4171789500</v>
      </c>
      <c r="Z7" s="569">
        <f>Y7+Y10</f>
        <v>7196853333</v>
      </c>
      <c r="AA7" s="513" t="s">
        <v>473</v>
      </c>
      <c r="AB7" s="541">
        <v>573</v>
      </c>
      <c r="AC7" s="541">
        <v>660</v>
      </c>
      <c r="AD7" s="813">
        <v>0.86818181818181817</v>
      </c>
      <c r="AE7" s="794" t="s">
        <v>474</v>
      </c>
      <c r="AF7" s="227">
        <v>13</v>
      </c>
      <c r="AG7" s="7">
        <v>165</v>
      </c>
      <c r="AH7" s="198">
        <v>7.8787878787878782E-2</v>
      </c>
      <c r="AI7" s="312" t="s">
        <v>475</v>
      </c>
    </row>
    <row r="8" spans="1:75" ht="120" x14ac:dyDescent="0.25">
      <c r="A8" s="542"/>
      <c r="B8" s="542"/>
      <c r="C8" s="542"/>
      <c r="D8" s="517"/>
      <c r="E8" s="517"/>
      <c r="F8" s="542"/>
      <c r="G8" s="517"/>
      <c r="H8" s="542"/>
      <c r="I8" s="542"/>
      <c r="J8" s="548"/>
      <c r="K8" s="830"/>
      <c r="L8" s="542"/>
      <c r="M8" s="542"/>
      <c r="N8" s="517"/>
      <c r="O8" s="542"/>
      <c r="P8" s="542"/>
      <c r="Q8" s="517"/>
      <c r="R8" s="517"/>
      <c r="S8" s="517"/>
      <c r="T8" s="9" t="s">
        <v>476</v>
      </c>
      <c r="U8" s="160" t="s">
        <v>477</v>
      </c>
      <c r="V8" s="7" t="s">
        <v>51</v>
      </c>
      <c r="W8" s="7">
        <v>0</v>
      </c>
      <c r="X8" s="7">
        <v>284</v>
      </c>
      <c r="Y8" s="570"/>
      <c r="Z8" s="570"/>
      <c r="AA8" s="542"/>
      <c r="AB8" s="517"/>
      <c r="AC8" s="517"/>
      <c r="AD8" s="814"/>
      <c r="AE8" s="833"/>
      <c r="AF8" s="227">
        <v>22</v>
      </c>
      <c r="AG8" s="7">
        <v>284</v>
      </c>
      <c r="AH8" s="198">
        <v>7.746478873239436E-2</v>
      </c>
      <c r="AI8" s="312" t="s">
        <v>478</v>
      </c>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row>
    <row r="9" spans="1:75" ht="96" x14ac:dyDescent="0.25">
      <c r="A9" s="514"/>
      <c r="B9" s="514"/>
      <c r="C9" s="514"/>
      <c r="D9" s="518"/>
      <c r="E9" s="518"/>
      <c r="F9" s="514"/>
      <c r="G9" s="518"/>
      <c r="H9" s="514"/>
      <c r="I9" s="514"/>
      <c r="J9" s="549"/>
      <c r="K9" s="830"/>
      <c r="L9" s="514"/>
      <c r="M9" s="514"/>
      <c r="N9" s="518"/>
      <c r="O9" s="514"/>
      <c r="P9" s="514"/>
      <c r="Q9" s="518"/>
      <c r="R9" s="518"/>
      <c r="S9" s="518"/>
      <c r="T9" s="10" t="s">
        <v>479</v>
      </c>
      <c r="U9" s="11" t="s">
        <v>480</v>
      </c>
      <c r="V9" s="8" t="s">
        <v>51</v>
      </c>
      <c r="W9" s="8">
        <v>0</v>
      </c>
      <c r="X9" s="8">
        <v>211</v>
      </c>
      <c r="Y9" s="572"/>
      <c r="Z9" s="570"/>
      <c r="AA9" s="542"/>
      <c r="AB9" s="518"/>
      <c r="AC9" s="518"/>
      <c r="AD9" s="832"/>
      <c r="AE9" s="795"/>
      <c r="AF9" s="227">
        <v>35</v>
      </c>
      <c r="AG9" s="7">
        <v>211</v>
      </c>
      <c r="AH9" s="198">
        <v>0.16587677725118483</v>
      </c>
      <c r="AI9" s="312" t="s">
        <v>481</v>
      </c>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row>
    <row r="10" spans="1:75" ht="252" x14ac:dyDescent="0.25">
      <c r="A10" s="11" t="s">
        <v>100</v>
      </c>
      <c r="B10" s="11" t="s">
        <v>102</v>
      </c>
      <c r="C10" s="10" t="s">
        <v>101</v>
      </c>
      <c r="D10" s="8" t="s">
        <v>482</v>
      </c>
      <c r="E10" s="8" t="s">
        <v>483</v>
      </c>
      <c r="F10" s="11" t="s">
        <v>484</v>
      </c>
      <c r="G10" s="159" t="s">
        <v>117</v>
      </c>
      <c r="H10" s="20" t="s">
        <v>116</v>
      </c>
      <c r="I10" s="20" t="s">
        <v>118</v>
      </c>
      <c r="J10" s="547" t="s">
        <v>287</v>
      </c>
      <c r="K10" s="830"/>
      <c r="L10" s="158" t="s">
        <v>485</v>
      </c>
      <c r="M10" s="11" t="s">
        <v>468</v>
      </c>
      <c r="N10" s="11" t="s">
        <v>468</v>
      </c>
      <c r="O10" s="10" t="s">
        <v>486</v>
      </c>
      <c r="P10" s="10" t="s">
        <v>487</v>
      </c>
      <c r="Q10" s="8" t="s">
        <v>124</v>
      </c>
      <c r="R10" s="8">
        <v>0</v>
      </c>
      <c r="S10" s="314">
        <v>3500000000</v>
      </c>
      <c r="T10" s="10" t="s">
        <v>486</v>
      </c>
      <c r="U10" s="10" t="s">
        <v>488</v>
      </c>
      <c r="V10" s="8" t="s">
        <v>124</v>
      </c>
      <c r="W10" s="8">
        <v>0</v>
      </c>
      <c r="X10" s="158"/>
      <c r="Y10" s="315">
        <v>3025063833</v>
      </c>
      <c r="Z10" s="570"/>
      <c r="AA10" s="542"/>
      <c r="AB10" s="316">
        <v>1936515040</v>
      </c>
      <c r="AC10" s="314">
        <v>3500000000</v>
      </c>
      <c r="AD10" s="187">
        <v>0.55329001142857148</v>
      </c>
      <c r="AE10" s="10" t="s">
        <v>489</v>
      </c>
      <c r="AF10" s="158"/>
      <c r="AG10" s="158"/>
      <c r="AH10" s="158"/>
      <c r="AI10" s="158"/>
    </row>
    <row r="11" spans="1:75" ht="72" x14ac:dyDescent="0.25">
      <c r="A11" s="160" t="s">
        <v>100</v>
      </c>
      <c r="B11" s="160" t="s">
        <v>102</v>
      </c>
      <c r="C11" s="160" t="s">
        <v>101</v>
      </c>
      <c r="D11" s="7" t="s">
        <v>482</v>
      </c>
      <c r="E11" s="7" t="s">
        <v>483</v>
      </c>
      <c r="F11" s="160" t="s">
        <v>484</v>
      </c>
      <c r="G11" s="317" t="s">
        <v>117</v>
      </c>
      <c r="H11" s="317" t="s">
        <v>116</v>
      </c>
      <c r="I11" s="317" t="s">
        <v>118</v>
      </c>
      <c r="J11" s="548"/>
      <c r="K11" s="830"/>
      <c r="L11" s="541" t="s">
        <v>490</v>
      </c>
      <c r="M11" s="160" t="s">
        <v>468</v>
      </c>
      <c r="N11" s="160" t="s">
        <v>468</v>
      </c>
      <c r="O11" s="7" t="s">
        <v>491</v>
      </c>
      <c r="P11" s="9" t="s">
        <v>492</v>
      </c>
      <c r="Q11" s="7" t="s">
        <v>52</v>
      </c>
      <c r="R11" s="7">
        <v>0</v>
      </c>
      <c r="S11" s="7">
        <v>85</v>
      </c>
      <c r="T11" s="199"/>
      <c r="U11" s="199"/>
      <c r="V11" s="199"/>
      <c r="W11" s="199"/>
      <c r="X11" s="199"/>
      <c r="Y11" s="199"/>
      <c r="Z11" s="570"/>
      <c r="AA11" s="542"/>
      <c r="AB11" s="7">
        <v>1</v>
      </c>
      <c r="AC11" s="7">
        <v>1</v>
      </c>
      <c r="AD11" s="318">
        <v>1</v>
      </c>
      <c r="AE11" s="21" t="s">
        <v>493</v>
      </c>
      <c r="AF11" s="7"/>
      <c r="AG11" s="7"/>
      <c r="AH11" s="318"/>
      <c r="AI11" s="21"/>
    </row>
    <row r="12" spans="1:75" ht="72" x14ac:dyDescent="0.25">
      <c r="A12" s="11" t="s">
        <v>100</v>
      </c>
      <c r="B12" s="11" t="s">
        <v>102</v>
      </c>
      <c r="C12" s="11" t="s">
        <v>101</v>
      </c>
      <c r="D12" s="8" t="s">
        <v>482</v>
      </c>
      <c r="E12" s="8" t="s">
        <v>483</v>
      </c>
      <c r="F12" s="11" t="s">
        <v>484</v>
      </c>
      <c r="G12" s="159" t="s">
        <v>117</v>
      </c>
      <c r="H12" s="159" t="s">
        <v>116</v>
      </c>
      <c r="I12" s="159" t="s">
        <v>118</v>
      </c>
      <c r="J12" s="549"/>
      <c r="K12" s="831"/>
      <c r="L12" s="518"/>
      <c r="M12" s="11" t="s">
        <v>468</v>
      </c>
      <c r="N12" s="11" t="s">
        <v>468</v>
      </c>
      <c r="O12" s="11" t="s">
        <v>494</v>
      </c>
      <c r="P12" s="10" t="s">
        <v>495</v>
      </c>
      <c r="Q12" s="8" t="s">
        <v>52</v>
      </c>
      <c r="R12" s="8">
        <v>0</v>
      </c>
      <c r="S12" s="8">
        <v>50</v>
      </c>
      <c r="T12" s="158"/>
      <c r="U12" s="158"/>
      <c r="V12" s="158"/>
      <c r="W12" s="158"/>
      <c r="X12" s="158"/>
      <c r="Y12" s="158"/>
      <c r="Z12" s="572"/>
      <c r="AA12" s="514"/>
      <c r="AB12" s="11">
        <v>6</v>
      </c>
      <c r="AC12" s="11">
        <v>46</v>
      </c>
      <c r="AD12" s="319">
        <v>-0.86956521739130432</v>
      </c>
      <c r="AE12" s="20" t="s">
        <v>496</v>
      </c>
      <c r="AF12" s="8"/>
      <c r="AG12" s="8"/>
      <c r="AH12" s="320"/>
      <c r="AI12" s="20"/>
    </row>
    <row r="15" spans="1:75" ht="12" x14ac:dyDescent="0.25"/>
  </sheetData>
  <sheetProtection algorithmName="SHA-512" hashValue="M+HblJA68tBMKDWgYeJ1ftKGGK4MOaFSVIpKRbU+kudf90TYVv6vK+C2EzxfwUVMH/ap47pgbAXP/5N8/vtebw==" saltValue="hKhzXDBB/eh54RWxVVS0Gw==" spinCount="100000" sheet="1" objects="1" scenarios="1" selectLockedCells="1" selectUnlockedCells="1"/>
  <mergeCells count="35">
    <mergeCell ref="AD7:AD9"/>
    <mergeCell ref="AE7:AE9"/>
    <mergeCell ref="J10:J12"/>
    <mergeCell ref="L11:L12"/>
    <mergeCell ref="S7:S9"/>
    <mergeCell ref="Y7:Y9"/>
    <mergeCell ref="Z7:Z12"/>
    <mergeCell ref="AA7:AA12"/>
    <mergeCell ref="AB7:AB9"/>
    <mergeCell ref="AC7:AC9"/>
    <mergeCell ref="M7:M9"/>
    <mergeCell ref="N7:N9"/>
    <mergeCell ref="O7:O9"/>
    <mergeCell ref="P7:P9"/>
    <mergeCell ref="Q7:Q9"/>
    <mergeCell ref="R7:R9"/>
    <mergeCell ref="L7:L9"/>
    <mergeCell ref="A7:A9"/>
    <mergeCell ref="B7:B9"/>
    <mergeCell ref="C7:C9"/>
    <mergeCell ref="D7:D9"/>
    <mergeCell ref="E7:E9"/>
    <mergeCell ref="F7:F9"/>
    <mergeCell ref="G7:G9"/>
    <mergeCell ref="H7:H9"/>
    <mergeCell ref="I7:I9"/>
    <mergeCell ref="J7:J9"/>
    <mergeCell ref="K7:K12"/>
    <mergeCell ref="C2:O2"/>
    <mergeCell ref="M4:M5"/>
    <mergeCell ref="AC4:AI4"/>
    <mergeCell ref="A5:C5"/>
    <mergeCell ref="D5:F5"/>
    <mergeCell ref="G5:I5"/>
    <mergeCell ref="J5:L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59C2-4DFE-44AC-A94A-3AF801E6BDBF}">
  <sheetPr>
    <tabColor rgb="FFFFC000"/>
  </sheetPr>
  <dimension ref="A1:BNI9"/>
  <sheetViews>
    <sheetView workbookViewId="0">
      <selection activeCell="R1" sqref="A1:XFD1048576"/>
    </sheetView>
  </sheetViews>
  <sheetFormatPr baseColWidth="10" defaultRowHeight="22.5" customHeight="1" x14ac:dyDescent="0.25"/>
  <cols>
    <col min="1" max="1" width="22.42578125" style="6" customWidth="1"/>
    <col min="2" max="2" width="28.28515625" style="6" customWidth="1"/>
    <col min="3" max="3" width="51" style="6" customWidth="1"/>
    <col min="4" max="4" width="21.28515625" style="6" customWidth="1"/>
    <col min="5" max="5" width="16" style="6" customWidth="1"/>
    <col min="6" max="6" width="53" style="6" bestFit="1" customWidth="1"/>
    <col min="7" max="7" width="43.42578125" style="6" bestFit="1" customWidth="1"/>
    <col min="8" max="8" width="17.140625" style="6" customWidth="1"/>
    <col min="9" max="9" width="16.140625" style="6" customWidth="1"/>
    <col min="10" max="10" width="29.140625" style="6" bestFit="1" customWidth="1"/>
    <col min="11" max="11" width="25.5703125" style="6" customWidth="1"/>
    <col min="12" max="12" width="17.28515625" style="6" customWidth="1"/>
    <col min="13" max="13" width="16.85546875" style="6" customWidth="1"/>
    <col min="14" max="14" width="15.85546875" style="6" customWidth="1"/>
    <col min="15" max="15" width="56.42578125" style="6" bestFit="1" customWidth="1"/>
    <col min="16" max="16" width="28.7109375" style="6" bestFit="1" customWidth="1"/>
    <col min="17" max="17" width="16.28515625" style="6" bestFit="1" customWidth="1"/>
    <col min="18" max="18" width="9.42578125" style="6" bestFit="1" customWidth="1"/>
    <col min="19" max="19" width="16.28515625" style="6" bestFit="1" customWidth="1"/>
    <col min="20" max="20" width="45.140625" style="6" customWidth="1"/>
    <col min="21" max="21" width="27.140625" style="6" bestFit="1" customWidth="1"/>
    <col min="22" max="22" width="17.140625" style="6" bestFit="1" customWidth="1"/>
    <col min="23" max="23" width="10.28515625" style="6" bestFit="1" customWidth="1"/>
    <col min="24" max="24" width="14.5703125" style="6" bestFit="1" customWidth="1"/>
    <col min="25" max="26" width="15" style="6" bestFit="1" customWidth="1"/>
    <col min="27" max="27" width="20.28515625" style="6" bestFit="1" customWidth="1"/>
    <col min="28" max="30" width="11.42578125" style="6"/>
    <col min="31" max="31" width="31" style="6" customWidth="1"/>
    <col min="32" max="34" width="11.42578125" style="6"/>
    <col min="35" max="35" width="38.42578125" style="6" customWidth="1"/>
    <col min="36" max="1725" width="11.42578125" style="189"/>
    <col min="1726" max="16384" width="11.42578125" style="6"/>
  </cols>
  <sheetData>
    <row r="1" spans="1:1725" s="164" customFormat="1" ht="22.5" customHeight="1" x14ac:dyDescent="0.25">
      <c r="A1" s="19"/>
      <c r="B1" s="19"/>
      <c r="C1" s="19"/>
      <c r="D1" s="19"/>
      <c r="E1" s="19"/>
      <c r="F1" s="19"/>
      <c r="G1" s="19"/>
      <c r="H1" s="19"/>
      <c r="I1" s="19"/>
      <c r="J1" s="19"/>
      <c r="K1" s="19"/>
      <c r="L1" s="19"/>
      <c r="M1" s="19"/>
      <c r="N1" s="19"/>
      <c r="O1" s="19"/>
      <c r="P1" s="19"/>
      <c r="Q1" s="19"/>
      <c r="R1" s="19"/>
      <c r="S1" s="48"/>
      <c r="T1" s="19"/>
      <c r="U1" s="19"/>
      <c r="V1" s="19"/>
      <c r="W1" s="19"/>
      <c r="X1" s="19"/>
      <c r="Y1" s="19"/>
      <c r="Z1" s="19"/>
      <c r="AA1" s="19"/>
      <c r="AB1" s="19"/>
      <c r="AC1" s="48"/>
      <c r="AD1" s="48"/>
      <c r="AE1" s="19"/>
      <c r="AF1" s="19"/>
      <c r="AG1" s="162" t="s">
        <v>0</v>
      </c>
      <c r="AH1" s="162"/>
      <c r="AI1" s="163">
        <v>43458</v>
      </c>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313"/>
      <c r="CN1" s="313"/>
      <c r="CO1" s="313"/>
      <c r="CP1" s="313"/>
      <c r="CQ1" s="313"/>
      <c r="CR1" s="313"/>
      <c r="CS1" s="313"/>
      <c r="CT1" s="313"/>
      <c r="CU1" s="313"/>
      <c r="CV1" s="313"/>
      <c r="CW1" s="313"/>
      <c r="CX1" s="313"/>
      <c r="CY1" s="313"/>
      <c r="CZ1" s="313"/>
      <c r="DA1" s="313"/>
      <c r="DB1" s="313"/>
      <c r="DC1" s="313"/>
      <c r="DD1" s="313"/>
      <c r="DE1" s="313"/>
      <c r="DF1" s="313"/>
      <c r="DG1" s="313"/>
      <c r="DH1" s="313"/>
      <c r="DI1" s="313"/>
      <c r="DJ1" s="313"/>
      <c r="DK1" s="313"/>
      <c r="DL1" s="313"/>
      <c r="DM1" s="313"/>
      <c r="DN1" s="313"/>
      <c r="DO1" s="313"/>
      <c r="DP1" s="313"/>
      <c r="DQ1" s="313"/>
      <c r="DR1" s="313"/>
      <c r="DS1" s="313"/>
      <c r="DT1" s="313"/>
      <c r="DU1" s="313"/>
      <c r="DV1" s="313"/>
      <c r="DW1" s="313"/>
      <c r="DX1" s="313"/>
      <c r="DY1" s="313"/>
      <c r="DZ1" s="313"/>
      <c r="EA1" s="313"/>
      <c r="EB1" s="313"/>
      <c r="EC1" s="313"/>
      <c r="ED1" s="313"/>
      <c r="EE1" s="313"/>
      <c r="EF1" s="313"/>
      <c r="EG1" s="313"/>
      <c r="EH1" s="313"/>
      <c r="EI1" s="313"/>
      <c r="EJ1" s="313"/>
      <c r="EK1" s="313"/>
      <c r="EL1" s="313"/>
      <c r="EM1" s="313"/>
      <c r="EN1" s="313"/>
      <c r="EO1" s="313"/>
      <c r="EP1" s="313"/>
      <c r="EQ1" s="313"/>
      <c r="ER1" s="313"/>
      <c r="ES1" s="313"/>
      <c r="ET1" s="313"/>
      <c r="EU1" s="313"/>
      <c r="EV1" s="313"/>
      <c r="EW1" s="313"/>
      <c r="EX1" s="313"/>
      <c r="EY1" s="313"/>
      <c r="EZ1" s="313"/>
      <c r="FA1" s="313"/>
      <c r="FB1" s="313"/>
      <c r="FC1" s="313"/>
      <c r="FD1" s="313"/>
      <c r="FE1" s="313"/>
      <c r="FF1" s="313"/>
      <c r="FG1" s="313"/>
      <c r="FH1" s="313"/>
      <c r="FI1" s="313"/>
      <c r="FJ1" s="313"/>
      <c r="FK1" s="313"/>
      <c r="FL1" s="313"/>
      <c r="FM1" s="313"/>
      <c r="FN1" s="313"/>
      <c r="FO1" s="313"/>
      <c r="FP1" s="313"/>
      <c r="FQ1" s="313"/>
      <c r="FR1" s="313"/>
      <c r="FS1" s="313"/>
      <c r="FT1" s="313"/>
      <c r="FU1" s="313"/>
      <c r="FV1" s="313"/>
      <c r="FW1" s="313"/>
      <c r="FX1" s="313"/>
      <c r="FY1" s="313"/>
      <c r="FZ1" s="313"/>
      <c r="GA1" s="313"/>
      <c r="GB1" s="313"/>
      <c r="GC1" s="313"/>
      <c r="GD1" s="313"/>
      <c r="GE1" s="313"/>
      <c r="GF1" s="313"/>
      <c r="GG1" s="313"/>
      <c r="GH1" s="313"/>
      <c r="GI1" s="313"/>
      <c r="GJ1" s="313"/>
      <c r="GK1" s="313"/>
      <c r="GL1" s="313"/>
      <c r="GM1" s="313"/>
      <c r="GN1" s="313"/>
      <c r="GO1" s="313"/>
      <c r="GP1" s="313"/>
      <c r="GQ1" s="313"/>
      <c r="GR1" s="313"/>
      <c r="GS1" s="313"/>
      <c r="GT1" s="313"/>
      <c r="GU1" s="313"/>
      <c r="GV1" s="313"/>
      <c r="GW1" s="313"/>
      <c r="GX1" s="313"/>
      <c r="GY1" s="313"/>
      <c r="GZ1" s="313"/>
      <c r="HA1" s="313"/>
      <c r="HB1" s="313"/>
      <c r="HC1" s="313"/>
      <c r="HD1" s="313"/>
      <c r="HE1" s="313"/>
      <c r="HF1" s="313"/>
      <c r="HG1" s="313"/>
      <c r="HH1" s="313"/>
      <c r="HI1" s="313"/>
      <c r="HJ1" s="313"/>
      <c r="HK1" s="313"/>
      <c r="HL1" s="313"/>
      <c r="HM1" s="313"/>
      <c r="HN1" s="313"/>
      <c r="HO1" s="313"/>
      <c r="HP1" s="313"/>
      <c r="HQ1" s="313"/>
      <c r="HR1" s="313"/>
      <c r="HS1" s="313"/>
      <c r="HT1" s="313"/>
      <c r="HU1" s="313"/>
      <c r="HV1" s="313"/>
      <c r="HW1" s="313"/>
      <c r="HX1" s="313"/>
      <c r="HY1" s="313"/>
      <c r="HZ1" s="313"/>
      <c r="IA1" s="313"/>
      <c r="IB1" s="313"/>
      <c r="IC1" s="313"/>
      <c r="ID1" s="313"/>
      <c r="IE1" s="313"/>
      <c r="IF1" s="313"/>
      <c r="IG1" s="313"/>
      <c r="IH1" s="313"/>
      <c r="II1" s="313"/>
      <c r="IJ1" s="313"/>
      <c r="IK1" s="313"/>
      <c r="IL1" s="313"/>
      <c r="IM1" s="313"/>
      <c r="IN1" s="313"/>
      <c r="IO1" s="313"/>
      <c r="IP1" s="313"/>
      <c r="IQ1" s="313"/>
      <c r="IR1" s="313"/>
      <c r="IS1" s="313"/>
      <c r="IT1" s="313"/>
      <c r="IU1" s="313"/>
      <c r="IV1" s="313"/>
      <c r="IW1" s="313"/>
      <c r="IX1" s="313"/>
      <c r="IY1" s="313"/>
      <c r="IZ1" s="313"/>
      <c r="JA1" s="313"/>
      <c r="JB1" s="313"/>
      <c r="JC1" s="313"/>
      <c r="JD1" s="313"/>
      <c r="JE1" s="313"/>
      <c r="JF1" s="313"/>
      <c r="JG1" s="313"/>
      <c r="JH1" s="313"/>
      <c r="JI1" s="313"/>
      <c r="JJ1" s="313"/>
      <c r="JK1" s="313"/>
      <c r="JL1" s="313"/>
      <c r="JM1" s="313"/>
      <c r="JN1" s="313"/>
      <c r="JO1" s="313"/>
      <c r="JP1" s="313"/>
      <c r="JQ1" s="313"/>
      <c r="JR1" s="313"/>
      <c r="JS1" s="313"/>
      <c r="JT1" s="313"/>
      <c r="JU1" s="313"/>
      <c r="JV1" s="313"/>
      <c r="JW1" s="313"/>
      <c r="JX1" s="313"/>
      <c r="JY1" s="313"/>
      <c r="JZ1" s="313"/>
      <c r="KA1" s="313"/>
      <c r="KB1" s="313"/>
      <c r="KC1" s="313"/>
      <c r="KD1" s="313"/>
      <c r="KE1" s="313"/>
      <c r="KF1" s="313"/>
      <c r="KG1" s="313"/>
      <c r="KH1" s="313"/>
      <c r="KI1" s="313"/>
      <c r="KJ1" s="313"/>
      <c r="KK1" s="313"/>
      <c r="KL1" s="313"/>
      <c r="KM1" s="313"/>
      <c r="KN1" s="313"/>
      <c r="KO1" s="313"/>
      <c r="KP1" s="313"/>
      <c r="KQ1" s="313"/>
      <c r="KR1" s="313"/>
      <c r="KS1" s="313"/>
      <c r="KT1" s="313"/>
      <c r="KU1" s="313"/>
      <c r="KV1" s="313"/>
      <c r="KW1" s="313"/>
      <c r="KX1" s="313"/>
      <c r="KY1" s="313"/>
      <c r="KZ1" s="313"/>
      <c r="LA1" s="313"/>
      <c r="LB1" s="313"/>
      <c r="LC1" s="313"/>
      <c r="LD1" s="313"/>
      <c r="LE1" s="313"/>
      <c r="LF1" s="313"/>
      <c r="LG1" s="313"/>
      <c r="LH1" s="313"/>
      <c r="LI1" s="313"/>
      <c r="LJ1" s="313"/>
      <c r="LK1" s="313"/>
      <c r="LL1" s="313"/>
      <c r="LM1" s="313"/>
      <c r="LN1" s="313"/>
      <c r="LO1" s="313"/>
      <c r="LP1" s="313"/>
      <c r="LQ1" s="313"/>
      <c r="LR1" s="313"/>
      <c r="LS1" s="313"/>
      <c r="LT1" s="313"/>
      <c r="LU1" s="313"/>
      <c r="LV1" s="313"/>
      <c r="LW1" s="313"/>
      <c r="LX1" s="313"/>
      <c r="LY1" s="313"/>
      <c r="LZ1" s="313"/>
      <c r="MA1" s="313"/>
      <c r="MB1" s="313"/>
      <c r="MC1" s="313"/>
      <c r="MD1" s="313"/>
      <c r="ME1" s="313"/>
      <c r="MF1" s="313"/>
      <c r="MG1" s="313"/>
      <c r="MH1" s="313"/>
      <c r="MI1" s="313"/>
      <c r="MJ1" s="313"/>
      <c r="MK1" s="313"/>
      <c r="ML1" s="313"/>
      <c r="MM1" s="313"/>
      <c r="MN1" s="313"/>
      <c r="MO1" s="313"/>
      <c r="MP1" s="313"/>
      <c r="MQ1" s="313"/>
      <c r="MR1" s="313"/>
      <c r="MS1" s="313"/>
      <c r="MT1" s="313"/>
      <c r="MU1" s="313"/>
      <c r="MV1" s="313"/>
      <c r="MW1" s="313"/>
      <c r="MX1" s="313"/>
      <c r="MY1" s="313"/>
      <c r="MZ1" s="313"/>
      <c r="NA1" s="313"/>
      <c r="NB1" s="313"/>
      <c r="NC1" s="313"/>
      <c r="ND1" s="313"/>
      <c r="NE1" s="313"/>
      <c r="NF1" s="313"/>
      <c r="NG1" s="313"/>
      <c r="NH1" s="313"/>
      <c r="NI1" s="313"/>
      <c r="NJ1" s="313"/>
      <c r="NK1" s="313"/>
      <c r="NL1" s="313"/>
      <c r="NM1" s="313"/>
      <c r="NN1" s="313"/>
      <c r="NO1" s="313"/>
      <c r="NP1" s="313"/>
      <c r="NQ1" s="313"/>
      <c r="NR1" s="313"/>
      <c r="NS1" s="313"/>
      <c r="NT1" s="313"/>
      <c r="NU1" s="313"/>
      <c r="NV1" s="313"/>
      <c r="NW1" s="313"/>
      <c r="NX1" s="313"/>
      <c r="NY1" s="313"/>
      <c r="NZ1" s="313"/>
      <c r="OA1" s="313"/>
      <c r="OB1" s="313"/>
      <c r="OC1" s="313"/>
      <c r="OD1" s="313"/>
      <c r="OE1" s="313"/>
      <c r="OF1" s="313"/>
      <c r="OG1" s="313"/>
      <c r="OH1" s="313"/>
      <c r="OI1" s="313"/>
      <c r="OJ1" s="313"/>
      <c r="OK1" s="313"/>
      <c r="OL1" s="313"/>
      <c r="OM1" s="313"/>
      <c r="ON1" s="313"/>
      <c r="OO1" s="313"/>
      <c r="OP1" s="313"/>
      <c r="OQ1" s="313"/>
      <c r="OR1" s="313"/>
      <c r="OS1" s="313"/>
      <c r="OT1" s="313"/>
      <c r="OU1" s="313"/>
      <c r="OV1" s="313"/>
      <c r="OW1" s="313"/>
      <c r="OX1" s="313"/>
      <c r="OY1" s="313"/>
      <c r="OZ1" s="313"/>
      <c r="PA1" s="313"/>
      <c r="PB1" s="313"/>
      <c r="PC1" s="313"/>
      <c r="PD1" s="313"/>
      <c r="PE1" s="313"/>
      <c r="PF1" s="313"/>
      <c r="PG1" s="313"/>
      <c r="PH1" s="313"/>
      <c r="PI1" s="313"/>
      <c r="PJ1" s="313"/>
      <c r="PK1" s="313"/>
      <c r="PL1" s="313"/>
      <c r="PM1" s="313"/>
      <c r="PN1" s="313"/>
      <c r="PO1" s="313"/>
      <c r="PP1" s="313"/>
      <c r="PQ1" s="313"/>
      <c r="PR1" s="313"/>
      <c r="PS1" s="313"/>
      <c r="PT1" s="313"/>
      <c r="PU1" s="313"/>
      <c r="PV1" s="313"/>
      <c r="PW1" s="313"/>
      <c r="PX1" s="313"/>
      <c r="PY1" s="313"/>
      <c r="PZ1" s="313"/>
      <c r="QA1" s="313"/>
      <c r="QB1" s="313"/>
      <c r="QC1" s="313"/>
      <c r="QD1" s="313"/>
      <c r="QE1" s="313"/>
      <c r="QF1" s="313"/>
      <c r="QG1" s="313"/>
      <c r="QH1" s="313"/>
      <c r="QI1" s="313"/>
      <c r="QJ1" s="313"/>
      <c r="QK1" s="313"/>
      <c r="QL1" s="313"/>
      <c r="QM1" s="313"/>
      <c r="QN1" s="313"/>
      <c r="QO1" s="313"/>
      <c r="QP1" s="313"/>
      <c r="QQ1" s="313"/>
      <c r="QR1" s="313"/>
      <c r="QS1" s="313"/>
      <c r="QT1" s="313"/>
      <c r="QU1" s="313"/>
      <c r="QV1" s="313"/>
      <c r="QW1" s="313"/>
      <c r="QX1" s="313"/>
      <c r="QY1" s="313"/>
      <c r="QZ1" s="313"/>
      <c r="RA1" s="313"/>
      <c r="RB1" s="313"/>
      <c r="RC1" s="313"/>
      <c r="RD1" s="313"/>
      <c r="RE1" s="313"/>
      <c r="RF1" s="313"/>
      <c r="RG1" s="313"/>
      <c r="RH1" s="313"/>
      <c r="RI1" s="313"/>
      <c r="RJ1" s="313"/>
      <c r="RK1" s="313"/>
      <c r="RL1" s="313"/>
      <c r="RM1" s="313"/>
      <c r="RN1" s="313"/>
      <c r="RO1" s="313"/>
      <c r="RP1" s="313"/>
      <c r="RQ1" s="313"/>
      <c r="RR1" s="313"/>
      <c r="RS1" s="313"/>
      <c r="RT1" s="313"/>
      <c r="RU1" s="313"/>
      <c r="RV1" s="313"/>
      <c r="RW1" s="313"/>
      <c r="RX1" s="313"/>
      <c r="RY1" s="313"/>
      <c r="RZ1" s="313"/>
      <c r="SA1" s="313"/>
      <c r="SB1" s="313"/>
      <c r="SC1" s="313"/>
      <c r="SD1" s="313"/>
      <c r="SE1" s="313"/>
      <c r="SF1" s="313"/>
      <c r="SG1" s="313"/>
      <c r="SH1" s="313"/>
      <c r="SI1" s="313"/>
      <c r="SJ1" s="313"/>
      <c r="SK1" s="313"/>
      <c r="SL1" s="313"/>
      <c r="SM1" s="313"/>
      <c r="SN1" s="313"/>
      <c r="SO1" s="313"/>
      <c r="SP1" s="313"/>
      <c r="SQ1" s="313"/>
      <c r="SR1" s="313"/>
      <c r="SS1" s="313"/>
      <c r="ST1" s="313"/>
      <c r="SU1" s="313"/>
      <c r="SV1" s="313"/>
      <c r="SW1" s="313"/>
      <c r="SX1" s="313"/>
      <c r="SY1" s="313"/>
      <c r="SZ1" s="313"/>
      <c r="TA1" s="313"/>
      <c r="TB1" s="313"/>
      <c r="TC1" s="313"/>
      <c r="TD1" s="313"/>
      <c r="TE1" s="313"/>
      <c r="TF1" s="313"/>
      <c r="TG1" s="313"/>
      <c r="TH1" s="313"/>
      <c r="TI1" s="313"/>
      <c r="TJ1" s="313"/>
      <c r="TK1" s="313"/>
      <c r="TL1" s="313"/>
      <c r="TM1" s="313"/>
      <c r="TN1" s="313"/>
      <c r="TO1" s="313"/>
      <c r="TP1" s="313"/>
      <c r="TQ1" s="313"/>
      <c r="TR1" s="313"/>
      <c r="TS1" s="313"/>
      <c r="TT1" s="313"/>
      <c r="TU1" s="313"/>
      <c r="TV1" s="313"/>
      <c r="TW1" s="313"/>
      <c r="TX1" s="313"/>
      <c r="TY1" s="313"/>
      <c r="TZ1" s="313"/>
      <c r="UA1" s="313"/>
      <c r="UB1" s="313"/>
      <c r="UC1" s="313"/>
      <c r="UD1" s="313"/>
      <c r="UE1" s="313"/>
      <c r="UF1" s="313"/>
      <c r="UG1" s="313"/>
      <c r="UH1" s="313"/>
      <c r="UI1" s="313"/>
      <c r="UJ1" s="313"/>
      <c r="UK1" s="313"/>
      <c r="UL1" s="313"/>
      <c r="UM1" s="313"/>
      <c r="UN1" s="313"/>
      <c r="UO1" s="313"/>
      <c r="UP1" s="313"/>
      <c r="UQ1" s="313"/>
      <c r="UR1" s="313"/>
      <c r="US1" s="313"/>
      <c r="UT1" s="313"/>
      <c r="UU1" s="313"/>
      <c r="UV1" s="313"/>
      <c r="UW1" s="313"/>
      <c r="UX1" s="313"/>
      <c r="UY1" s="313"/>
      <c r="UZ1" s="313"/>
      <c r="VA1" s="313"/>
      <c r="VB1" s="313"/>
      <c r="VC1" s="313"/>
      <c r="VD1" s="313"/>
      <c r="VE1" s="313"/>
      <c r="VF1" s="313"/>
      <c r="VG1" s="313"/>
      <c r="VH1" s="313"/>
      <c r="VI1" s="313"/>
      <c r="VJ1" s="313"/>
      <c r="VK1" s="313"/>
      <c r="VL1" s="313"/>
      <c r="VM1" s="313"/>
      <c r="VN1" s="313"/>
      <c r="VO1" s="313"/>
      <c r="VP1" s="313"/>
      <c r="VQ1" s="313"/>
      <c r="VR1" s="313"/>
      <c r="VS1" s="313"/>
      <c r="VT1" s="313"/>
      <c r="VU1" s="313"/>
      <c r="VV1" s="313"/>
      <c r="VW1" s="313"/>
      <c r="VX1" s="313"/>
      <c r="VY1" s="313"/>
      <c r="VZ1" s="313"/>
      <c r="WA1" s="313"/>
      <c r="WB1" s="313"/>
      <c r="WC1" s="313"/>
      <c r="WD1" s="313"/>
      <c r="WE1" s="313"/>
      <c r="WF1" s="313"/>
      <c r="WG1" s="313"/>
      <c r="WH1" s="313"/>
      <c r="WI1" s="313"/>
      <c r="WJ1" s="313"/>
      <c r="WK1" s="313"/>
      <c r="WL1" s="313"/>
      <c r="WM1" s="313"/>
      <c r="WN1" s="313"/>
      <c r="WO1" s="313"/>
      <c r="WP1" s="313"/>
      <c r="WQ1" s="313"/>
      <c r="WR1" s="313"/>
      <c r="WS1" s="313"/>
      <c r="WT1" s="313"/>
      <c r="WU1" s="313"/>
      <c r="WV1" s="313"/>
      <c r="WW1" s="313"/>
      <c r="WX1" s="313"/>
      <c r="WY1" s="313"/>
      <c r="WZ1" s="313"/>
      <c r="XA1" s="313"/>
      <c r="XB1" s="313"/>
      <c r="XC1" s="313"/>
      <c r="XD1" s="313"/>
      <c r="XE1" s="313"/>
      <c r="XF1" s="313"/>
      <c r="XG1" s="313"/>
      <c r="XH1" s="313"/>
      <c r="XI1" s="313"/>
      <c r="XJ1" s="313"/>
      <c r="XK1" s="313"/>
      <c r="XL1" s="313"/>
      <c r="XM1" s="313"/>
      <c r="XN1" s="313"/>
      <c r="XO1" s="313"/>
      <c r="XP1" s="313"/>
      <c r="XQ1" s="313"/>
      <c r="XR1" s="313"/>
      <c r="XS1" s="313"/>
      <c r="XT1" s="313"/>
      <c r="XU1" s="313"/>
      <c r="XV1" s="313"/>
      <c r="XW1" s="313"/>
      <c r="XX1" s="313"/>
      <c r="XY1" s="313"/>
      <c r="XZ1" s="313"/>
      <c r="YA1" s="313"/>
      <c r="YB1" s="313"/>
      <c r="YC1" s="313"/>
      <c r="YD1" s="313"/>
      <c r="YE1" s="313"/>
      <c r="YF1" s="313"/>
      <c r="YG1" s="313"/>
      <c r="YH1" s="313"/>
      <c r="YI1" s="313"/>
      <c r="YJ1" s="313"/>
      <c r="YK1" s="313"/>
      <c r="YL1" s="313"/>
      <c r="YM1" s="313"/>
      <c r="YN1" s="313"/>
      <c r="YO1" s="313"/>
      <c r="YP1" s="313"/>
      <c r="YQ1" s="313"/>
      <c r="YR1" s="313"/>
      <c r="YS1" s="313"/>
      <c r="YT1" s="313"/>
      <c r="YU1" s="313"/>
      <c r="YV1" s="313"/>
      <c r="YW1" s="313"/>
      <c r="YX1" s="313"/>
      <c r="YY1" s="313"/>
      <c r="YZ1" s="313"/>
      <c r="ZA1" s="313"/>
      <c r="ZB1" s="313"/>
      <c r="ZC1" s="313"/>
      <c r="ZD1" s="313"/>
      <c r="ZE1" s="313"/>
      <c r="ZF1" s="313"/>
      <c r="ZG1" s="313"/>
      <c r="ZH1" s="313"/>
      <c r="ZI1" s="313"/>
      <c r="ZJ1" s="313"/>
      <c r="ZK1" s="313"/>
      <c r="ZL1" s="313"/>
      <c r="ZM1" s="313"/>
      <c r="ZN1" s="313"/>
      <c r="ZO1" s="313"/>
      <c r="ZP1" s="313"/>
      <c r="ZQ1" s="313"/>
      <c r="ZR1" s="313"/>
      <c r="ZS1" s="313"/>
      <c r="ZT1" s="313"/>
      <c r="ZU1" s="313"/>
      <c r="ZV1" s="313"/>
      <c r="ZW1" s="313"/>
      <c r="ZX1" s="313"/>
      <c r="ZY1" s="313"/>
      <c r="ZZ1" s="313"/>
      <c r="AAA1" s="313"/>
      <c r="AAB1" s="313"/>
      <c r="AAC1" s="313"/>
      <c r="AAD1" s="313"/>
      <c r="AAE1" s="313"/>
      <c r="AAF1" s="313"/>
      <c r="AAG1" s="313"/>
      <c r="AAH1" s="313"/>
      <c r="AAI1" s="313"/>
      <c r="AAJ1" s="313"/>
      <c r="AAK1" s="313"/>
      <c r="AAL1" s="313"/>
      <c r="AAM1" s="313"/>
      <c r="AAN1" s="313"/>
      <c r="AAO1" s="313"/>
      <c r="AAP1" s="313"/>
      <c r="AAQ1" s="313"/>
      <c r="AAR1" s="313"/>
      <c r="AAS1" s="313"/>
      <c r="AAT1" s="313"/>
      <c r="AAU1" s="313"/>
      <c r="AAV1" s="313"/>
      <c r="AAW1" s="313"/>
      <c r="AAX1" s="313"/>
      <c r="AAY1" s="313"/>
      <c r="AAZ1" s="313"/>
      <c r="ABA1" s="313"/>
      <c r="ABB1" s="313"/>
      <c r="ABC1" s="313"/>
      <c r="ABD1" s="313"/>
      <c r="ABE1" s="313"/>
      <c r="ABF1" s="313"/>
      <c r="ABG1" s="313"/>
      <c r="ABH1" s="313"/>
      <c r="ABI1" s="313"/>
      <c r="ABJ1" s="313"/>
      <c r="ABK1" s="313"/>
      <c r="ABL1" s="313"/>
      <c r="ABM1" s="313"/>
      <c r="ABN1" s="313"/>
      <c r="ABO1" s="313"/>
      <c r="ABP1" s="313"/>
      <c r="ABQ1" s="313"/>
      <c r="ABR1" s="313"/>
      <c r="ABS1" s="313"/>
      <c r="ABT1" s="313"/>
      <c r="ABU1" s="313"/>
      <c r="ABV1" s="313"/>
      <c r="ABW1" s="313"/>
      <c r="ABX1" s="313"/>
      <c r="ABY1" s="313"/>
      <c r="ABZ1" s="313"/>
      <c r="ACA1" s="313"/>
      <c r="ACB1" s="313"/>
      <c r="ACC1" s="313"/>
      <c r="ACD1" s="313"/>
      <c r="ACE1" s="313"/>
      <c r="ACF1" s="313"/>
      <c r="ACG1" s="313"/>
      <c r="ACH1" s="313"/>
      <c r="ACI1" s="313"/>
      <c r="ACJ1" s="313"/>
      <c r="ACK1" s="313"/>
      <c r="ACL1" s="313"/>
      <c r="ACM1" s="313"/>
      <c r="ACN1" s="313"/>
      <c r="ACO1" s="313"/>
      <c r="ACP1" s="313"/>
      <c r="ACQ1" s="313"/>
      <c r="ACR1" s="313"/>
      <c r="ACS1" s="313"/>
      <c r="ACT1" s="313"/>
      <c r="ACU1" s="313"/>
      <c r="ACV1" s="313"/>
      <c r="ACW1" s="313"/>
      <c r="ACX1" s="313"/>
      <c r="ACY1" s="313"/>
      <c r="ACZ1" s="313"/>
      <c r="ADA1" s="313"/>
      <c r="ADB1" s="313"/>
      <c r="ADC1" s="313"/>
      <c r="ADD1" s="313"/>
      <c r="ADE1" s="313"/>
      <c r="ADF1" s="313"/>
      <c r="ADG1" s="313"/>
      <c r="ADH1" s="313"/>
      <c r="ADI1" s="313"/>
      <c r="ADJ1" s="313"/>
      <c r="ADK1" s="313"/>
      <c r="ADL1" s="313"/>
      <c r="ADM1" s="313"/>
      <c r="ADN1" s="313"/>
      <c r="ADO1" s="313"/>
      <c r="ADP1" s="313"/>
      <c r="ADQ1" s="313"/>
      <c r="ADR1" s="313"/>
      <c r="ADS1" s="313"/>
      <c r="ADT1" s="313"/>
      <c r="ADU1" s="313"/>
      <c r="ADV1" s="313"/>
      <c r="ADW1" s="313"/>
      <c r="ADX1" s="313"/>
      <c r="ADY1" s="313"/>
      <c r="ADZ1" s="313"/>
      <c r="AEA1" s="313"/>
      <c r="AEB1" s="313"/>
      <c r="AEC1" s="313"/>
      <c r="AED1" s="313"/>
      <c r="AEE1" s="313"/>
      <c r="AEF1" s="313"/>
      <c r="AEG1" s="313"/>
      <c r="AEH1" s="313"/>
      <c r="AEI1" s="313"/>
      <c r="AEJ1" s="313"/>
      <c r="AEK1" s="313"/>
      <c r="AEL1" s="313"/>
      <c r="AEM1" s="313"/>
      <c r="AEN1" s="313"/>
      <c r="AEO1" s="313"/>
      <c r="AEP1" s="313"/>
      <c r="AEQ1" s="313"/>
      <c r="AER1" s="313"/>
      <c r="AES1" s="313"/>
      <c r="AET1" s="313"/>
      <c r="AEU1" s="313"/>
      <c r="AEV1" s="313"/>
      <c r="AEW1" s="313"/>
      <c r="AEX1" s="313"/>
      <c r="AEY1" s="313"/>
      <c r="AEZ1" s="313"/>
      <c r="AFA1" s="313"/>
      <c r="AFB1" s="313"/>
      <c r="AFC1" s="313"/>
      <c r="AFD1" s="313"/>
      <c r="AFE1" s="313"/>
      <c r="AFF1" s="313"/>
      <c r="AFG1" s="313"/>
      <c r="AFH1" s="313"/>
      <c r="AFI1" s="313"/>
      <c r="AFJ1" s="313"/>
      <c r="AFK1" s="313"/>
      <c r="AFL1" s="313"/>
      <c r="AFM1" s="313"/>
      <c r="AFN1" s="313"/>
      <c r="AFO1" s="313"/>
      <c r="AFP1" s="313"/>
      <c r="AFQ1" s="313"/>
      <c r="AFR1" s="313"/>
      <c r="AFS1" s="313"/>
      <c r="AFT1" s="313"/>
      <c r="AFU1" s="313"/>
      <c r="AFV1" s="313"/>
      <c r="AFW1" s="313"/>
      <c r="AFX1" s="313"/>
      <c r="AFY1" s="313"/>
      <c r="AFZ1" s="313"/>
      <c r="AGA1" s="313"/>
      <c r="AGB1" s="313"/>
      <c r="AGC1" s="313"/>
      <c r="AGD1" s="313"/>
      <c r="AGE1" s="313"/>
      <c r="AGF1" s="313"/>
      <c r="AGG1" s="313"/>
      <c r="AGH1" s="313"/>
      <c r="AGI1" s="313"/>
      <c r="AGJ1" s="313"/>
      <c r="AGK1" s="313"/>
      <c r="AGL1" s="313"/>
      <c r="AGM1" s="313"/>
      <c r="AGN1" s="313"/>
      <c r="AGO1" s="313"/>
      <c r="AGP1" s="313"/>
      <c r="AGQ1" s="313"/>
      <c r="AGR1" s="313"/>
      <c r="AGS1" s="313"/>
      <c r="AGT1" s="313"/>
      <c r="AGU1" s="313"/>
      <c r="AGV1" s="313"/>
      <c r="AGW1" s="313"/>
      <c r="AGX1" s="313"/>
      <c r="AGY1" s="313"/>
      <c r="AGZ1" s="313"/>
      <c r="AHA1" s="313"/>
      <c r="AHB1" s="313"/>
      <c r="AHC1" s="313"/>
      <c r="AHD1" s="313"/>
      <c r="AHE1" s="313"/>
      <c r="AHF1" s="313"/>
      <c r="AHG1" s="313"/>
      <c r="AHH1" s="313"/>
      <c r="AHI1" s="313"/>
      <c r="AHJ1" s="313"/>
      <c r="AHK1" s="313"/>
      <c r="AHL1" s="313"/>
      <c r="AHM1" s="313"/>
      <c r="AHN1" s="313"/>
      <c r="AHO1" s="313"/>
      <c r="AHP1" s="313"/>
      <c r="AHQ1" s="313"/>
      <c r="AHR1" s="313"/>
      <c r="AHS1" s="313"/>
      <c r="AHT1" s="313"/>
      <c r="AHU1" s="313"/>
      <c r="AHV1" s="313"/>
      <c r="AHW1" s="313"/>
      <c r="AHX1" s="313"/>
      <c r="AHY1" s="313"/>
      <c r="AHZ1" s="313"/>
      <c r="AIA1" s="313"/>
      <c r="AIB1" s="313"/>
      <c r="AIC1" s="313"/>
      <c r="AID1" s="313"/>
      <c r="AIE1" s="313"/>
      <c r="AIF1" s="313"/>
      <c r="AIG1" s="313"/>
      <c r="AIH1" s="313"/>
      <c r="AII1" s="313"/>
      <c r="AIJ1" s="313"/>
      <c r="AIK1" s="313"/>
      <c r="AIL1" s="313"/>
      <c r="AIM1" s="313"/>
      <c r="AIN1" s="313"/>
      <c r="AIO1" s="313"/>
      <c r="AIP1" s="313"/>
      <c r="AIQ1" s="313"/>
      <c r="AIR1" s="313"/>
      <c r="AIS1" s="313"/>
      <c r="AIT1" s="313"/>
      <c r="AIU1" s="313"/>
      <c r="AIV1" s="313"/>
      <c r="AIW1" s="313"/>
      <c r="AIX1" s="313"/>
      <c r="AIY1" s="313"/>
      <c r="AIZ1" s="313"/>
      <c r="AJA1" s="313"/>
      <c r="AJB1" s="313"/>
      <c r="AJC1" s="313"/>
      <c r="AJD1" s="313"/>
      <c r="AJE1" s="313"/>
      <c r="AJF1" s="313"/>
      <c r="AJG1" s="313"/>
      <c r="AJH1" s="313"/>
      <c r="AJI1" s="313"/>
      <c r="AJJ1" s="313"/>
      <c r="AJK1" s="313"/>
      <c r="AJL1" s="313"/>
      <c r="AJM1" s="313"/>
      <c r="AJN1" s="313"/>
      <c r="AJO1" s="313"/>
      <c r="AJP1" s="313"/>
      <c r="AJQ1" s="313"/>
      <c r="AJR1" s="313"/>
      <c r="AJS1" s="313"/>
      <c r="AJT1" s="313"/>
      <c r="AJU1" s="313"/>
      <c r="AJV1" s="313"/>
      <c r="AJW1" s="313"/>
      <c r="AJX1" s="313"/>
      <c r="AJY1" s="313"/>
      <c r="AJZ1" s="313"/>
      <c r="AKA1" s="313"/>
      <c r="AKB1" s="313"/>
      <c r="AKC1" s="313"/>
      <c r="AKD1" s="313"/>
      <c r="AKE1" s="313"/>
      <c r="AKF1" s="313"/>
      <c r="AKG1" s="313"/>
      <c r="AKH1" s="313"/>
      <c r="AKI1" s="313"/>
      <c r="AKJ1" s="313"/>
      <c r="AKK1" s="313"/>
      <c r="AKL1" s="313"/>
      <c r="AKM1" s="313"/>
      <c r="AKN1" s="313"/>
      <c r="AKO1" s="313"/>
      <c r="AKP1" s="313"/>
      <c r="AKQ1" s="313"/>
      <c r="AKR1" s="313"/>
      <c r="AKS1" s="313"/>
      <c r="AKT1" s="313"/>
      <c r="AKU1" s="313"/>
      <c r="AKV1" s="313"/>
      <c r="AKW1" s="313"/>
      <c r="AKX1" s="313"/>
      <c r="AKY1" s="313"/>
      <c r="AKZ1" s="313"/>
      <c r="ALA1" s="313"/>
      <c r="ALB1" s="313"/>
      <c r="ALC1" s="313"/>
      <c r="ALD1" s="313"/>
      <c r="ALE1" s="313"/>
      <c r="ALF1" s="313"/>
      <c r="ALG1" s="313"/>
      <c r="ALH1" s="313"/>
      <c r="ALI1" s="313"/>
      <c r="ALJ1" s="313"/>
      <c r="ALK1" s="313"/>
      <c r="ALL1" s="313"/>
      <c r="ALM1" s="313"/>
      <c r="ALN1" s="313"/>
      <c r="ALO1" s="313"/>
      <c r="ALP1" s="313"/>
      <c r="ALQ1" s="313"/>
      <c r="ALR1" s="313"/>
      <c r="ALS1" s="313"/>
      <c r="ALT1" s="313"/>
      <c r="ALU1" s="313"/>
      <c r="ALV1" s="313"/>
      <c r="ALW1" s="313"/>
      <c r="ALX1" s="313"/>
      <c r="ALY1" s="313"/>
      <c r="ALZ1" s="313"/>
      <c r="AMA1" s="313"/>
      <c r="AMB1" s="313"/>
      <c r="AMC1" s="313"/>
      <c r="AMD1" s="313"/>
      <c r="AME1" s="313"/>
      <c r="AMF1" s="313"/>
      <c r="AMG1" s="313"/>
      <c r="AMH1" s="313"/>
      <c r="AMI1" s="313"/>
      <c r="AMJ1" s="313"/>
      <c r="AMK1" s="313"/>
      <c r="AML1" s="313"/>
      <c r="AMM1" s="313"/>
      <c r="AMN1" s="313"/>
      <c r="AMO1" s="313"/>
      <c r="AMP1" s="313"/>
      <c r="AMQ1" s="313"/>
      <c r="AMR1" s="313"/>
      <c r="AMS1" s="313"/>
      <c r="AMT1" s="313"/>
      <c r="AMU1" s="313"/>
      <c r="AMV1" s="313"/>
      <c r="AMW1" s="313"/>
      <c r="AMX1" s="313"/>
      <c r="AMY1" s="313"/>
      <c r="AMZ1" s="313"/>
      <c r="ANA1" s="313"/>
      <c r="ANB1" s="313"/>
      <c r="ANC1" s="313"/>
      <c r="AND1" s="313"/>
      <c r="ANE1" s="313"/>
      <c r="ANF1" s="313"/>
      <c r="ANG1" s="313"/>
      <c r="ANH1" s="313"/>
      <c r="ANI1" s="313"/>
      <c r="ANJ1" s="313"/>
      <c r="ANK1" s="313"/>
      <c r="ANL1" s="313"/>
      <c r="ANM1" s="313"/>
      <c r="ANN1" s="313"/>
      <c r="ANO1" s="313"/>
      <c r="ANP1" s="313"/>
      <c r="ANQ1" s="313"/>
      <c r="ANR1" s="313"/>
      <c r="ANS1" s="313"/>
      <c r="ANT1" s="313"/>
      <c r="ANU1" s="313"/>
      <c r="ANV1" s="313"/>
      <c r="ANW1" s="313"/>
      <c r="ANX1" s="313"/>
      <c r="ANY1" s="313"/>
      <c r="ANZ1" s="313"/>
      <c r="AOA1" s="313"/>
      <c r="AOB1" s="313"/>
      <c r="AOC1" s="313"/>
      <c r="AOD1" s="313"/>
      <c r="AOE1" s="313"/>
      <c r="AOF1" s="313"/>
      <c r="AOG1" s="313"/>
      <c r="AOH1" s="313"/>
      <c r="AOI1" s="313"/>
      <c r="AOJ1" s="313"/>
      <c r="AOK1" s="313"/>
      <c r="AOL1" s="313"/>
      <c r="AOM1" s="313"/>
      <c r="AON1" s="313"/>
      <c r="AOO1" s="313"/>
      <c r="AOP1" s="313"/>
      <c r="AOQ1" s="313"/>
      <c r="AOR1" s="313"/>
      <c r="AOS1" s="313"/>
      <c r="AOT1" s="313"/>
      <c r="AOU1" s="313"/>
      <c r="AOV1" s="313"/>
      <c r="AOW1" s="313"/>
      <c r="AOX1" s="313"/>
      <c r="AOY1" s="313"/>
      <c r="AOZ1" s="313"/>
      <c r="APA1" s="313"/>
      <c r="APB1" s="313"/>
      <c r="APC1" s="313"/>
      <c r="APD1" s="313"/>
      <c r="APE1" s="313"/>
      <c r="APF1" s="313"/>
      <c r="APG1" s="313"/>
      <c r="APH1" s="313"/>
      <c r="API1" s="313"/>
      <c r="APJ1" s="313"/>
      <c r="APK1" s="313"/>
      <c r="APL1" s="313"/>
      <c r="APM1" s="313"/>
      <c r="APN1" s="313"/>
      <c r="APO1" s="313"/>
      <c r="APP1" s="313"/>
      <c r="APQ1" s="313"/>
      <c r="APR1" s="313"/>
      <c r="APS1" s="313"/>
      <c r="APT1" s="313"/>
      <c r="APU1" s="313"/>
      <c r="APV1" s="313"/>
      <c r="APW1" s="313"/>
      <c r="APX1" s="313"/>
      <c r="APY1" s="313"/>
      <c r="APZ1" s="313"/>
      <c r="AQA1" s="313"/>
      <c r="AQB1" s="313"/>
      <c r="AQC1" s="313"/>
      <c r="AQD1" s="313"/>
      <c r="AQE1" s="313"/>
      <c r="AQF1" s="313"/>
      <c r="AQG1" s="313"/>
      <c r="AQH1" s="313"/>
      <c r="AQI1" s="313"/>
      <c r="AQJ1" s="313"/>
      <c r="AQK1" s="313"/>
      <c r="AQL1" s="313"/>
      <c r="AQM1" s="313"/>
      <c r="AQN1" s="313"/>
      <c r="AQO1" s="313"/>
      <c r="AQP1" s="313"/>
      <c r="AQQ1" s="313"/>
      <c r="AQR1" s="313"/>
      <c r="AQS1" s="313"/>
      <c r="AQT1" s="313"/>
      <c r="AQU1" s="313"/>
      <c r="AQV1" s="313"/>
      <c r="AQW1" s="313"/>
      <c r="AQX1" s="313"/>
      <c r="AQY1" s="313"/>
      <c r="AQZ1" s="313"/>
      <c r="ARA1" s="313"/>
      <c r="ARB1" s="313"/>
      <c r="ARC1" s="313"/>
      <c r="ARD1" s="313"/>
      <c r="ARE1" s="313"/>
      <c r="ARF1" s="313"/>
      <c r="ARG1" s="313"/>
      <c r="ARH1" s="313"/>
      <c r="ARI1" s="313"/>
      <c r="ARJ1" s="313"/>
      <c r="ARK1" s="313"/>
      <c r="ARL1" s="313"/>
      <c r="ARM1" s="313"/>
      <c r="ARN1" s="313"/>
      <c r="ARO1" s="313"/>
      <c r="ARP1" s="313"/>
      <c r="ARQ1" s="313"/>
      <c r="ARR1" s="313"/>
      <c r="ARS1" s="313"/>
      <c r="ART1" s="313"/>
      <c r="ARU1" s="313"/>
      <c r="ARV1" s="313"/>
      <c r="ARW1" s="313"/>
      <c r="ARX1" s="313"/>
      <c r="ARY1" s="313"/>
      <c r="ARZ1" s="313"/>
      <c r="ASA1" s="313"/>
      <c r="ASB1" s="313"/>
      <c r="ASC1" s="313"/>
      <c r="ASD1" s="313"/>
      <c r="ASE1" s="313"/>
      <c r="ASF1" s="313"/>
      <c r="ASG1" s="313"/>
      <c r="ASH1" s="313"/>
      <c r="ASI1" s="313"/>
      <c r="ASJ1" s="313"/>
      <c r="ASK1" s="313"/>
      <c r="ASL1" s="313"/>
      <c r="ASM1" s="313"/>
      <c r="ASN1" s="313"/>
      <c r="ASO1" s="313"/>
      <c r="ASP1" s="313"/>
      <c r="ASQ1" s="313"/>
      <c r="ASR1" s="313"/>
      <c r="ASS1" s="313"/>
      <c r="AST1" s="313"/>
      <c r="ASU1" s="313"/>
      <c r="ASV1" s="313"/>
      <c r="ASW1" s="313"/>
      <c r="ASX1" s="313"/>
      <c r="ASY1" s="313"/>
      <c r="ASZ1" s="313"/>
      <c r="ATA1" s="313"/>
      <c r="ATB1" s="313"/>
      <c r="ATC1" s="313"/>
      <c r="ATD1" s="313"/>
      <c r="ATE1" s="313"/>
      <c r="ATF1" s="313"/>
      <c r="ATG1" s="313"/>
      <c r="ATH1" s="313"/>
      <c r="ATI1" s="313"/>
      <c r="ATJ1" s="313"/>
      <c r="ATK1" s="313"/>
      <c r="ATL1" s="313"/>
      <c r="ATM1" s="313"/>
      <c r="ATN1" s="313"/>
      <c r="ATO1" s="313"/>
      <c r="ATP1" s="313"/>
      <c r="ATQ1" s="313"/>
      <c r="ATR1" s="313"/>
      <c r="ATS1" s="313"/>
      <c r="ATT1" s="313"/>
      <c r="ATU1" s="313"/>
      <c r="ATV1" s="313"/>
      <c r="ATW1" s="313"/>
      <c r="ATX1" s="313"/>
      <c r="ATY1" s="313"/>
      <c r="ATZ1" s="313"/>
      <c r="AUA1" s="313"/>
      <c r="AUB1" s="313"/>
      <c r="AUC1" s="313"/>
      <c r="AUD1" s="313"/>
      <c r="AUE1" s="313"/>
      <c r="AUF1" s="313"/>
      <c r="AUG1" s="313"/>
      <c r="AUH1" s="313"/>
      <c r="AUI1" s="313"/>
      <c r="AUJ1" s="313"/>
      <c r="AUK1" s="313"/>
      <c r="AUL1" s="313"/>
      <c r="AUM1" s="313"/>
      <c r="AUN1" s="313"/>
      <c r="AUO1" s="313"/>
      <c r="AUP1" s="313"/>
      <c r="AUQ1" s="313"/>
      <c r="AUR1" s="313"/>
      <c r="AUS1" s="313"/>
      <c r="AUT1" s="313"/>
      <c r="AUU1" s="313"/>
      <c r="AUV1" s="313"/>
      <c r="AUW1" s="313"/>
      <c r="AUX1" s="313"/>
      <c r="AUY1" s="313"/>
      <c r="AUZ1" s="313"/>
      <c r="AVA1" s="313"/>
      <c r="AVB1" s="313"/>
      <c r="AVC1" s="313"/>
      <c r="AVD1" s="313"/>
      <c r="AVE1" s="313"/>
      <c r="AVF1" s="313"/>
      <c r="AVG1" s="313"/>
      <c r="AVH1" s="313"/>
      <c r="AVI1" s="313"/>
      <c r="AVJ1" s="313"/>
      <c r="AVK1" s="313"/>
      <c r="AVL1" s="313"/>
      <c r="AVM1" s="313"/>
      <c r="AVN1" s="313"/>
      <c r="AVO1" s="313"/>
      <c r="AVP1" s="313"/>
      <c r="AVQ1" s="313"/>
      <c r="AVR1" s="313"/>
      <c r="AVS1" s="313"/>
      <c r="AVT1" s="313"/>
      <c r="AVU1" s="313"/>
      <c r="AVV1" s="313"/>
      <c r="AVW1" s="313"/>
      <c r="AVX1" s="313"/>
      <c r="AVY1" s="313"/>
      <c r="AVZ1" s="313"/>
      <c r="AWA1" s="313"/>
      <c r="AWB1" s="313"/>
      <c r="AWC1" s="313"/>
      <c r="AWD1" s="313"/>
      <c r="AWE1" s="313"/>
      <c r="AWF1" s="313"/>
      <c r="AWG1" s="313"/>
      <c r="AWH1" s="313"/>
      <c r="AWI1" s="313"/>
      <c r="AWJ1" s="313"/>
      <c r="AWK1" s="313"/>
      <c r="AWL1" s="313"/>
      <c r="AWM1" s="313"/>
      <c r="AWN1" s="313"/>
      <c r="AWO1" s="313"/>
      <c r="AWP1" s="313"/>
      <c r="AWQ1" s="313"/>
      <c r="AWR1" s="313"/>
      <c r="AWS1" s="313"/>
      <c r="AWT1" s="313"/>
      <c r="AWU1" s="313"/>
      <c r="AWV1" s="313"/>
      <c r="AWW1" s="313"/>
      <c r="AWX1" s="313"/>
      <c r="AWY1" s="313"/>
      <c r="AWZ1" s="313"/>
      <c r="AXA1" s="313"/>
      <c r="AXB1" s="313"/>
      <c r="AXC1" s="313"/>
      <c r="AXD1" s="313"/>
      <c r="AXE1" s="313"/>
      <c r="AXF1" s="313"/>
      <c r="AXG1" s="313"/>
      <c r="AXH1" s="313"/>
      <c r="AXI1" s="313"/>
      <c r="AXJ1" s="313"/>
      <c r="AXK1" s="313"/>
      <c r="AXL1" s="313"/>
      <c r="AXM1" s="313"/>
      <c r="AXN1" s="313"/>
      <c r="AXO1" s="313"/>
      <c r="AXP1" s="313"/>
      <c r="AXQ1" s="313"/>
      <c r="AXR1" s="313"/>
      <c r="AXS1" s="313"/>
      <c r="AXT1" s="313"/>
      <c r="AXU1" s="313"/>
      <c r="AXV1" s="313"/>
      <c r="AXW1" s="313"/>
      <c r="AXX1" s="313"/>
      <c r="AXY1" s="313"/>
      <c r="AXZ1" s="313"/>
      <c r="AYA1" s="313"/>
      <c r="AYB1" s="313"/>
      <c r="AYC1" s="313"/>
      <c r="AYD1" s="313"/>
      <c r="AYE1" s="313"/>
      <c r="AYF1" s="313"/>
      <c r="AYG1" s="313"/>
      <c r="AYH1" s="313"/>
      <c r="AYI1" s="313"/>
      <c r="AYJ1" s="313"/>
      <c r="AYK1" s="313"/>
      <c r="AYL1" s="313"/>
      <c r="AYM1" s="313"/>
      <c r="AYN1" s="313"/>
      <c r="AYO1" s="313"/>
      <c r="AYP1" s="313"/>
      <c r="AYQ1" s="313"/>
      <c r="AYR1" s="313"/>
      <c r="AYS1" s="313"/>
      <c r="AYT1" s="313"/>
      <c r="AYU1" s="313"/>
      <c r="AYV1" s="313"/>
      <c r="AYW1" s="313"/>
      <c r="AYX1" s="313"/>
      <c r="AYY1" s="313"/>
      <c r="AYZ1" s="313"/>
      <c r="AZA1" s="313"/>
      <c r="AZB1" s="313"/>
      <c r="AZC1" s="313"/>
      <c r="AZD1" s="313"/>
      <c r="AZE1" s="313"/>
      <c r="AZF1" s="313"/>
      <c r="AZG1" s="313"/>
      <c r="AZH1" s="313"/>
      <c r="AZI1" s="313"/>
      <c r="AZJ1" s="313"/>
      <c r="AZK1" s="313"/>
      <c r="AZL1" s="313"/>
      <c r="AZM1" s="313"/>
      <c r="AZN1" s="313"/>
      <c r="AZO1" s="313"/>
      <c r="AZP1" s="313"/>
      <c r="AZQ1" s="313"/>
      <c r="AZR1" s="313"/>
      <c r="AZS1" s="313"/>
      <c r="AZT1" s="313"/>
      <c r="AZU1" s="313"/>
      <c r="AZV1" s="313"/>
      <c r="AZW1" s="313"/>
      <c r="AZX1" s="313"/>
      <c r="AZY1" s="313"/>
      <c r="AZZ1" s="313"/>
      <c r="BAA1" s="313"/>
      <c r="BAB1" s="313"/>
      <c r="BAC1" s="313"/>
      <c r="BAD1" s="313"/>
      <c r="BAE1" s="313"/>
      <c r="BAF1" s="313"/>
      <c r="BAG1" s="313"/>
      <c r="BAH1" s="313"/>
      <c r="BAI1" s="313"/>
      <c r="BAJ1" s="313"/>
      <c r="BAK1" s="313"/>
      <c r="BAL1" s="313"/>
      <c r="BAM1" s="313"/>
      <c r="BAN1" s="313"/>
      <c r="BAO1" s="313"/>
      <c r="BAP1" s="313"/>
      <c r="BAQ1" s="313"/>
      <c r="BAR1" s="313"/>
      <c r="BAS1" s="313"/>
      <c r="BAT1" s="313"/>
      <c r="BAU1" s="313"/>
      <c r="BAV1" s="313"/>
      <c r="BAW1" s="313"/>
      <c r="BAX1" s="313"/>
      <c r="BAY1" s="313"/>
      <c r="BAZ1" s="313"/>
      <c r="BBA1" s="313"/>
      <c r="BBB1" s="313"/>
      <c r="BBC1" s="313"/>
      <c r="BBD1" s="313"/>
      <c r="BBE1" s="313"/>
      <c r="BBF1" s="313"/>
      <c r="BBG1" s="313"/>
      <c r="BBH1" s="313"/>
      <c r="BBI1" s="313"/>
      <c r="BBJ1" s="313"/>
      <c r="BBK1" s="313"/>
      <c r="BBL1" s="313"/>
      <c r="BBM1" s="313"/>
      <c r="BBN1" s="313"/>
      <c r="BBO1" s="313"/>
      <c r="BBP1" s="313"/>
      <c r="BBQ1" s="313"/>
      <c r="BBR1" s="313"/>
      <c r="BBS1" s="313"/>
      <c r="BBT1" s="313"/>
      <c r="BBU1" s="313"/>
      <c r="BBV1" s="313"/>
      <c r="BBW1" s="313"/>
      <c r="BBX1" s="313"/>
      <c r="BBY1" s="313"/>
      <c r="BBZ1" s="313"/>
      <c r="BCA1" s="313"/>
      <c r="BCB1" s="313"/>
      <c r="BCC1" s="313"/>
      <c r="BCD1" s="313"/>
      <c r="BCE1" s="313"/>
      <c r="BCF1" s="313"/>
      <c r="BCG1" s="313"/>
      <c r="BCH1" s="313"/>
      <c r="BCI1" s="313"/>
      <c r="BCJ1" s="313"/>
      <c r="BCK1" s="313"/>
      <c r="BCL1" s="313"/>
      <c r="BCM1" s="313"/>
      <c r="BCN1" s="313"/>
      <c r="BCO1" s="313"/>
      <c r="BCP1" s="313"/>
      <c r="BCQ1" s="313"/>
      <c r="BCR1" s="313"/>
      <c r="BCS1" s="313"/>
      <c r="BCT1" s="313"/>
      <c r="BCU1" s="313"/>
      <c r="BCV1" s="313"/>
      <c r="BCW1" s="313"/>
      <c r="BCX1" s="313"/>
      <c r="BCY1" s="313"/>
      <c r="BCZ1" s="313"/>
      <c r="BDA1" s="313"/>
      <c r="BDB1" s="313"/>
      <c r="BDC1" s="313"/>
      <c r="BDD1" s="313"/>
      <c r="BDE1" s="313"/>
      <c r="BDF1" s="313"/>
      <c r="BDG1" s="313"/>
      <c r="BDH1" s="313"/>
      <c r="BDI1" s="313"/>
      <c r="BDJ1" s="313"/>
      <c r="BDK1" s="313"/>
      <c r="BDL1" s="313"/>
      <c r="BDM1" s="313"/>
      <c r="BDN1" s="313"/>
      <c r="BDO1" s="313"/>
      <c r="BDP1" s="313"/>
      <c r="BDQ1" s="313"/>
      <c r="BDR1" s="313"/>
      <c r="BDS1" s="313"/>
      <c r="BDT1" s="313"/>
      <c r="BDU1" s="313"/>
      <c r="BDV1" s="313"/>
      <c r="BDW1" s="313"/>
      <c r="BDX1" s="313"/>
      <c r="BDY1" s="313"/>
      <c r="BDZ1" s="313"/>
      <c r="BEA1" s="313"/>
      <c r="BEB1" s="313"/>
      <c r="BEC1" s="313"/>
      <c r="BED1" s="313"/>
      <c r="BEE1" s="313"/>
      <c r="BEF1" s="313"/>
      <c r="BEG1" s="313"/>
      <c r="BEH1" s="313"/>
      <c r="BEI1" s="313"/>
      <c r="BEJ1" s="313"/>
      <c r="BEK1" s="313"/>
      <c r="BEL1" s="313"/>
      <c r="BEM1" s="313"/>
      <c r="BEN1" s="313"/>
      <c r="BEO1" s="313"/>
      <c r="BEP1" s="313"/>
      <c r="BEQ1" s="313"/>
      <c r="BER1" s="313"/>
      <c r="BES1" s="313"/>
      <c r="BET1" s="313"/>
      <c r="BEU1" s="313"/>
      <c r="BEV1" s="313"/>
      <c r="BEW1" s="313"/>
      <c r="BEX1" s="313"/>
      <c r="BEY1" s="313"/>
      <c r="BEZ1" s="313"/>
      <c r="BFA1" s="313"/>
      <c r="BFB1" s="313"/>
      <c r="BFC1" s="313"/>
      <c r="BFD1" s="313"/>
      <c r="BFE1" s="313"/>
      <c r="BFF1" s="313"/>
      <c r="BFG1" s="313"/>
      <c r="BFH1" s="313"/>
      <c r="BFI1" s="313"/>
      <c r="BFJ1" s="313"/>
      <c r="BFK1" s="313"/>
      <c r="BFL1" s="313"/>
      <c r="BFM1" s="313"/>
      <c r="BFN1" s="313"/>
      <c r="BFO1" s="313"/>
      <c r="BFP1" s="313"/>
      <c r="BFQ1" s="313"/>
      <c r="BFR1" s="313"/>
      <c r="BFS1" s="313"/>
      <c r="BFT1" s="313"/>
      <c r="BFU1" s="313"/>
      <c r="BFV1" s="313"/>
      <c r="BFW1" s="313"/>
      <c r="BFX1" s="313"/>
      <c r="BFY1" s="313"/>
      <c r="BFZ1" s="313"/>
      <c r="BGA1" s="313"/>
      <c r="BGB1" s="313"/>
      <c r="BGC1" s="313"/>
      <c r="BGD1" s="313"/>
      <c r="BGE1" s="313"/>
      <c r="BGF1" s="313"/>
      <c r="BGG1" s="313"/>
      <c r="BGH1" s="313"/>
      <c r="BGI1" s="313"/>
      <c r="BGJ1" s="313"/>
      <c r="BGK1" s="313"/>
      <c r="BGL1" s="313"/>
      <c r="BGM1" s="313"/>
      <c r="BGN1" s="313"/>
      <c r="BGO1" s="313"/>
      <c r="BGP1" s="313"/>
      <c r="BGQ1" s="313"/>
      <c r="BGR1" s="313"/>
      <c r="BGS1" s="313"/>
      <c r="BGT1" s="313"/>
      <c r="BGU1" s="313"/>
      <c r="BGV1" s="313"/>
      <c r="BGW1" s="313"/>
      <c r="BGX1" s="313"/>
      <c r="BGY1" s="313"/>
      <c r="BGZ1" s="313"/>
      <c r="BHA1" s="313"/>
      <c r="BHB1" s="313"/>
      <c r="BHC1" s="313"/>
      <c r="BHD1" s="313"/>
      <c r="BHE1" s="313"/>
      <c r="BHF1" s="313"/>
      <c r="BHG1" s="313"/>
      <c r="BHH1" s="313"/>
      <c r="BHI1" s="313"/>
      <c r="BHJ1" s="313"/>
      <c r="BHK1" s="313"/>
      <c r="BHL1" s="313"/>
      <c r="BHM1" s="313"/>
      <c r="BHN1" s="313"/>
      <c r="BHO1" s="313"/>
      <c r="BHP1" s="313"/>
      <c r="BHQ1" s="313"/>
      <c r="BHR1" s="313"/>
      <c r="BHS1" s="313"/>
      <c r="BHT1" s="313"/>
      <c r="BHU1" s="313"/>
      <c r="BHV1" s="313"/>
      <c r="BHW1" s="313"/>
      <c r="BHX1" s="313"/>
      <c r="BHY1" s="313"/>
      <c r="BHZ1" s="313"/>
      <c r="BIA1" s="313"/>
      <c r="BIB1" s="313"/>
      <c r="BIC1" s="313"/>
      <c r="BID1" s="313"/>
      <c r="BIE1" s="313"/>
      <c r="BIF1" s="313"/>
      <c r="BIG1" s="313"/>
      <c r="BIH1" s="313"/>
      <c r="BII1" s="313"/>
      <c r="BIJ1" s="313"/>
      <c r="BIK1" s="313"/>
      <c r="BIL1" s="313"/>
      <c r="BIM1" s="313"/>
      <c r="BIN1" s="313"/>
      <c r="BIO1" s="313"/>
      <c r="BIP1" s="313"/>
      <c r="BIQ1" s="313"/>
      <c r="BIR1" s="313"/>
      <c r="BIS1" s="313"/>
      <c r="BIT1" s="313"/>
      <c r="BIU1" s="313"/>
      <c r="BIV1" s="313"/>
      <c r="BIW1" s="313"/>
      <c r="BIX1" s="313"/>
      <c r="BIY1" s="313"/>
      <c r="BIZ1" s="313"/>
      <c r="BJA1" s="313"/>
      <c r="BJB1" s="313"/>
      <c r="BJC1" s="313"/>
      <c r="BJD1" s="313"/>
      <c r="BJE1" s="313"/>
      <c r="BJF1" s="313"/>
      <c r="BJG1" s="313"/>
      <c r="BJH1" s="313"/>
      <c r="BJI1" s="313"/>
      <c r="BJJ1" s="313"/>
      <c r="BJK1" s="313"/>
      <c r="BJL1" s="313"/>
      <c r="BJM1" s="313"/>
      <c r="BJN1" s="313"/>
      <c r="BJO1" s="313"/>
      <c r="BJP1" s="313"/>
      <c r="BJQ1" s="313"/>
      <c r="BJR1" s="313"/>
      <c r="BJS1" s="313"/>
      <c r="BJT1" s="313"/>
      <c r="BJU1" s="313"/>
      <c r="BJV1" s="313"/>
      <c r="BJW1" s="313"/>
      <c r="BJX1" s="313"/>
      <c r="BJY1" s="313"/>
      <c r="BJZ1" s="313"/>
      <c r="BKA1" s="313"/>
      <c r="BKB1" s="313"/>
      <c r="BKC1" s="313"/>
      <c r="BKD1" s="313"/>
      <c r="BKE1" s="313"/>
      <c r="BKF1" s="313"/>
      <c r="BKG1" s="313"/>
      <c r="BKH1" s="313"/>
      <c r="BKI1" s="313"/>
      <c r="BKJ1" s="313"/>
      <c r="BKK1" s="313"/>
      <c r="BKL1" s="313"/>
      <c r="BKM1" s="313"/>
      <c r="BKN1" s="313"/>
      <c r="BKO1" s="313"/>
      <c r="BKP1" s="313"/>
      <c r="BKQ1" s="313"/>
      <c r="BKR1" s="313"/>
      <c r="BKS1" s="313"/>
      <c r="BKT1" s="313"/>
      <c r="BKU1" s="313"/>
      <c r="BKV1" s="313"/>
      <c r="BKW1" s="313"/>
      <c r="BKX1" s="313"/>
      <c r="BKY1" s="313"/>
      <c r="BKZ1" s="313"/>
      <c r="BLA1" s="313"/>
      <c r="BLB1" s="313"/>
      <c r="BLC1" s="313"/>
      <c r="BLD1" s="313"/>
      <c r="BLE1" s="313"/>
      <c r="BLF1" s="313"/>
      <c r="BLG1" s="313"/>
      <c r="BLH1" s="313"/>
      <c r="BLI1" s="313"/>
      <c r="BLJ1" s="313"/>
      <c r="BLK1" s="313"/>
      <c r="BLL1" s="313"/>
      <c r="BLM1" s="313"/>
      <c r="BLN1" s="313"/>
      <c r="BLO1" s="313"/>
      <c r="BLP1" s="313"/>
      <c r="BLQ1" s="313"/>
      <c r="BLR1" s="313"/>
      <c r="BLS1" s="313"/>
      <c r="BLT1" s="313"/>
      <c r="BLU1" s="313"/>
      <c r="BLV1" s="313"/>
      <c r="BLW1" s="313"/>
      <c r="BLX1" s="313"/>
      <c r="BLY1" s="313"/>
      <c r="BLZ1" s="313"/>
      <c r="BMA1" s="313"/>
      <c r="BMB1" s="313"/>
      <c r="BMC1" s="313"/>
      <c r="BMD1" s="313"/>
      <c r="BME1" s="313"/>
      <c r="BMF1" s="313"/>
      <c r="BMG1" s="313"/>
      <c r="BMH1" s="313"/>
      <c r="BMI1" s="313"/>
      <c r="BMJ1" s="313"/>
      <c r="BMK1" s="313"/>
      <c r="BML1" s="313"/>
      <c r="BMM1" s="313"/>
      <c r="BMN1" s="313"/>
      <c r="BMO1" s="313"/>
      <c r="BMP1" s="313"/>
      <c r="BMQ1" s="313"/>
      <c r="BMR1" s="313"/>
      <c r="BMS1" s="313"/>
      <c r="BMT1" s="313"/>
      <c r="BMU1" s="313"/>
      <c r="BMV1" s="313"/>
      <c r="BMW1" s="313"/>
      <c r="BMX1" s="313"/>
      <c r="BMY1" s="313"/>
      <c r="BMZ1" s="313"/>
      <c r="BNA1" s="313"/>
      <c r="BNB1" s="313"/>
      <c r="BNC1" s="313"/>
      <c r="BND1" s="313"/>
      <c r="BNE1" s="313"/>
      <c r="BNF1" s="313"/>
      <c r="BNG1" s="313"/>
      <c r="BNH1" s="313"/>
      <c r="BNI1" s="313"/>
    </row>
    <row r="2" spans="1:1725" s="164" customFormat="1" ht="33.75" customHeight="1" x14ac:dyDescent="0.25">
      <c r="A2" s="19"/>
      <c r="B2" s="19"/>
      <c r="C2" s="528" t="s">
        <v>1</v>
      </c>
      <c r="D2" s="528"/>
      <c r="E2" s="528"/>
      <c r="F2" s="528"/>
      <c r="G2" s="528"/>
      <c r="H2" s="528"/>
      <c r="I2" s="528"/>
      <c r="J2" s="528"/>
      <c r="K2" s="528"/>
      <c r="L2" s="528"/>
      <c r="M2" s="528"/>
      <c r="N2" s="528"/>
      <c r="O2" s="528"/>
      <c r="P2" s="19"/>
      <c r="Q2" s="19"/>
      <c r="R2" s="19"/>
      <c r="S2" s="48"/>
      <c r="T2" s="19"/>
      <c r="U2" s="19"/>
      <c r="V2" s="19"/>
      <c r="W2" s="19"/>
      <c r="X2" s="19"/>
      <c r="Y2" s="19"/>
      <c r="Z2" s="19"/>
      <c r="AA2" s="19"/>
      <c r="AB2" s="19"/>
      <c r="AC2" s="48"/>
      <c r="AD2" s="48"/>
      <c r="AE2" s="19"/>
      <c r="AF2" s="19"/>
      <c r="AG2" s="162" t="s">
        <v>2</v>
      </c>
      <c r="AH2" s="162"/>
      <c r="AI2" s="165">
        <v>5</v>
      </c>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c r="FI2" s="313"/>
      <c r="FJ2" s="313"/>
      <c r="FK2" s="313"/>
      <c r="FL2" s="313"/>
      <c r="FM2" s="313"/>
      <c r="FN2" s="313"/>
      <c r="FO2" s="313"/>
      <c r="FP2" s="313"/>
      <c r="FQ2" s="313"/>
      <c r="FR2" s="313"/>
      <c r="FS2" s="313"/>
      <c r="FT2" s="313"/>
      <c r="FU2" s="313"/>
      <c r="FV2" s="313"/>
      <c r="FW2" s="313"/>
      <c r="FX2" s="313"/>
      <c r="FY2" s="313"/>
      <c r="FZ2" s="313"/>
      <c r="GA2" s="313"/>
      <c r="GB2" s="313"/>
      <c r="GC2" s="313"/>
      <c r="GD2" s="313"/>
      <c r="GE2" s="313"/>
      <c r="GF2" s="313"/>
      <c r="GG2" s="313"/>
      <c r="GH2" s="313"/>
      <c r="GI2" s="313"/>
      <c r="GJ2" s="313"/>
      <c r="GK2" s="313"/>
      <c r="GL2" s="313"/>
      <c r="GM2" s="313"/>
      <c r="GN2" s="313"/>
      <c r="GO2" s="313"/>
      <c r="GP2" s="313"/>
      <c r="GQ2" s="313"/>
      <c r="GR2" s="313"/>
      <c r="GS2" s="313"/>
      <c r="GT2" s="313"/>
      <c r="GU2" s="313"/>
      <c r="GV2" s="313"/>
      <c r="GW2" s="313"/>
      <c r="GX2" s="313"/>
      <c r="GY2" s="313"/>
      <c r="GZ2" s="313"/>
      <c r="HA2" s="313"/>
      <c r="HB2" s="313"/>
      <c r="HC2" s="313"/>
      <c r="HD2" s="313"/>
      <c r="HE2" s="313"/>
      <c r="HF2" s="313"/>
      <c r="HG2" s="313"/>
      <c r="HH2" s="313"/>
      <c r="HI2" s="313"/>
      <c r="HJ2" s="313"/>
      <c r="HK2" s="313"/>
      <c r="HL2" s="313"/>
      <c r="HM2" s="313"/>
      <c r="HN2" s="313"/>
      <c r="HO2" s="313"/>
      <c r="HP2" s="313"/>
      <c r="HQ2" s="313"/>
      <c r="HR2" s="313"/>
      <c r="HS2" s="313"/>
      <c r="HT2" s="313"/>
      <c r="HU2" s="313"/>
      <c r="HV2" s="313"/>
      <c r="HW2" s="313"/>
      <c r="HX2" s="313"/>
      <c r="HY2" s="313"/>
      <c r="HZ2" s="313"/>
      <c r="IA2" s="313"/>
      <c r="IB2" s="313"/>
      <c r="IC2" s="313"/>
      <c r="ID2" s="313"/>
      <c r="IE2" s="313"/>
      <c r="IF2" s="313"/>
      <c r="IG2" s="313"/>
      <c r="IH2" s="313"/>
      <c r="II2" s="313"/>
      <c r="IJ2" s="313"/>
      <c r="IK2" s="313"/>
      <c r="IL2" s="313"/>
      <c r="IM2" s="313"/>
      <c r="IN2" s="313"/>
      <c r="IO2" s="313"/>
      <c r="IP2" s="313"/>
      <c r="IQ2" s="313"/>
      <c r="IR2" s="313"/>
      <c r="IS2" s="313"/>
      <c r="IT2" s="313"/>
      <c r="IU2" s="313"/>
      <c r="IV2" s="313"/>
      <c r="IW2" s="313"/>
      <c r="IX2" s="313"/>
      <c r="IY2" s="313"/>
      <c r="IZ2" s="313"/>
      <c r="JA2" s="313"/>
      <c r="JB2" s="313"/>
      <c r="JC2" s="313"/>
      <c r="JD2" s="313"/>
      <c r="JE2" s="313"/>
      <c r="JF2" s="313"/>
      <c r="JG2" s="313"/>
      <c r="JH2" s="313"/>
      <c r="JI2" s="313"/>
      <c r="JJ2" s="313"/>
      <c r="JK2" s="313"/>
      <c r="JL2" s="313"/>
      <c r="JM2" s="313"/>
      <c r="JN2" s="313"/>
      <c r="JO2" s="313"/>
      <c r="JP2" s="313"/>
      <c r="JQ2" s="313"/>
      <c r="JR2" s="313"/>
      <c r="JS2" s="313"/>
      <c r="JT2" s="313"/>
      <c r="JU2" s="313"/>
      <c r="JV2" s="313"/>
      <c r="JW2" s="313"/>
      <c r="JX2" s="313"/>
      <c r="JY2" s="313"/>
      <c r="JZ2" s="313"/>
      <c r="KA2" s="313"/>
      <c r="KB2" s="313"/>
      <c r="KC2" s="313"/>
      <c r="KD2" s="313"/>
      <c r="KE2" s="313"/>
      <c r="KF2" s="313"/>
      <c r="KG2" s="313"/>
      <c r="KH2" s="313"/>
      <c r="KI2" s="313"/>
      <c r="KJ2" s="313"/>
      <c r="KK2" s="313"/>
      <c r="KL2" s="313"/>
      <c r="KM2" s="313"/>
      <c r="KN2" s="313"/>
      <c r="KO2" s="313"/>
      <c r="KP2" s="313"/>
      <c r="KQ2" s="313"/>
      <c r="KR2" s="313"/>
      <c r="KS2" s="313"/>
      <c r="KT2" s="313"/>
      <c r="KU2" s="313"/>
      <c r="KV2" s="313"/>
      <c r="KW2" s="313"/>
      <c r="KX2" s="313"/>
      <c r="KY2" s="313"/>
      <c r="KZ2" s="313"/>
      <c r="LA2" s="313"/>
      <c r="LB2" s="313"/>
      <c r="LC2" s="313"/>
      <c r="LD2" s="313"/>
      <c r="LE2" s="313"/>
      <c r="LF2" s="313"/>
      <c r="LG2" s="313"/>
      <c r="LH2" s="313"/>
      <c r="LI2" s="313"/>
      <c r="LJ2" s="313"/>
      <c r="LK2" s="313"/>
      <c r="LL2" s="313"/>
      <c r="LM2" s="313"/>
      <c r="LN2" s="313"/>
      <c r="LO2" s="313"/>
      <c r="LP2" s="313"/>
      <c r="LQ2" s="313"/>
      <c r="LR2" s="313"/>
      <c r="LS2" s="313"/>
      <c r="LT2" s="313"/>
      <c r="LU2" s="313"/>
      <c r="LV2" s="313"/>
      <c r="LW2" s="313"/>
      <c r="LX2" s="313"/>
      <c r="LY2" s="313"/>
      <c r="LZ2" s="313"/>
      <c r="MA2" s="313"/>
      <c r="MB2" s="313"/>
      <c r="MC2" s="313"/>
      <c r="MD2" s="313"/>
      <c r="ME2" s="313"/>
      <c r="MF2" s="313"/>
      <c r="MG2" s="313"/>
      <c r="MH2" s="313"/>
      <c r="MI2" s="313"/>
      <c r="MJ2" s="313"/>
      <c r="MK2" s="313"/>
      <c r="ML2" s="313"/>
      <c r="MM2" s="313"/>
      <c r="MN2" s="313"/>
      <c r="MO2" s="313"/>
      <c r="MP2" s="313"/>
      <c r="MQ2" s="313"/>
      <c r="MR2" s="313"/>
      <c r="MS2" s="313"/>
      <c r="MT2" s="313"/>
      <c r="MU2" s="313"/>
      <c r="MV2" s="313"/>
      <c r="MW2" s="313"/>
      <c r="MX2" s="313"/>
      <c r="MY2" s="313"/>
      <c r="MZ2" s="313"/>
      <c r="NA2" s="313"/>
      <c r="NB2" s="313"/>
      <c r="NC2" s="313"/>
      <c r="ND2" s="313"/>
      <c r="NE2" s="313"/>
      <c r="NF2" s="313"/>
      <c r="NG2" s="313"/>
      <c r="NH2" s="313"/>
      <c r="NI2" s="313"/>
      <c r="NJ2" s="313"/>
      <c r="NK2" s="313"/>
      <c r="NL2" s="313"/>
      <c r="NM2" s="313"/>
      <c r="NN2" s="313"/>
      <c r="NO2" s="313"/>
      <c r="NP2" s="313"/>
      <c r="NQ2" s="313"/>
      <c r="NR2" s="313"/>
      <c r="NS2" s="313"/>
      <c r="NT2" s="313"/>
      <c r="NU2" s="313"/>
      <c r="NV2" s="313"/>
      <c r="NW2" s="313"/>
      <c r="NX2" s="313"/>
      <c r="NY2" s="313"/>
      <c r="NZ2" s="313"/>
      <c r="OA2" s="313"/>
      <c r="OB2" s="313"/>
      <c r="OC2" s="313"/>
      <c r="OD2" s="313"/>
      <c r="OE2" s="313"/>
      <c r="OF2" s="313"/>
      <c r="OG2" s="313"/>
      <c r="OH2" s="313"/>
      <c r="OI2" s="313"/>
      <c r="OJ2" s="313"/>
      <c r="OK2" s="313"/>
      <c r="OL2" s="313"/>
      <c r="OM2" s="313"/>
      <c r="ON2" s="313"/>
      <c r="OO2" s="313"/>
      <c r="OP2" s="313"/>
      <c r="OQ2" s="313"/>
      <c r="OR2" s="313"/>
      <c r="OS2" s="313"/>
      <c r="OT2" s="313"/>
      <c r="OU2" s="313"/>
      <c r="OV2" s="313"/>
      <c r="OW2" s="313"/>
      <c r="OX2" s="313"/>
      <c r="OY2" s="313"/>
      <c r="OZ2" s="313"/>
      <c r="PA2" s="313"/>
      <c r="PB2" s="313"/>
      <c r="PC2" s="313"/>
      <c r="PD2" s="313"/>
      <c r="PE2" s="313"/>
      <c r="PF2" s="313"/>
      <c r="PG2" s="313"/>
      <c r="PH2" s="313"/>
      <c r="PI2" s="313"/>
      <c r="PJ2" s="313"/>
      <c r="PK2" s="313"/>
      <c r="PL2" s="313"/>
      <c r="PM2" s="313"/>
      <c r="PN2" s="313"/>
      <c r="PO2" s="313"/>
      <c r="PP2" s="313"/>
      <c r="PQ2" s="313"/>
      <c r="PR2" s="313"/>
      <c r="PS2" s="313"/>
      <c r="PT2" s="313"/>
      <c r="PU2" s="313"/>
      <c r="PV2" s="313"/>
      <c r="PW2" s="313"/>
      <c r="PX2" s="313"/>
      <c r="PY2" s="313"/>
      <c r="PZ2" s="313"/>
      <c r="QA2" s="313"/>
      <c r="QB2" s="313"/>
      <c r="QC2" s="313"/>
      <c r="QD2" s="313"/>
      <c r="QE2" s="313"/>
      <c r="QF2" s="313"/>
      <c r="QG2" s="313"/>
      <c r="QH2" s="313"/>
      <c r="QI2" s="313"/>
      <c r="QJ2" s="313"/>
      <c r="QK2" s="313"/>
      <c r="QL2" s="313"/>
      <c r="QM2" s="313"/>
      <c r="QN2" s="313"/>
      <c r="QO2" s="313"/>
      <c r="QP2" s="313"/>
      <c r="QQ2" s="313"/>
      <c r="QR2" s="313"/>
      <c r="QS2" s="313"/>
      <c r="QT2" s="313"/>
      <c r="QU2" s="313"/>
      <c r="QV2" s="313"/>
      <c r="QW2" s="313"/>
      <c r="QX2" s="313"/>
      <c r="QY2" s="313"/>
      <c r="QZ2" s="313"/>
      <c r="RA2" s="313"/>
      <c r="RB2" s="313"/>
      <c r="RC2" s="313"/>
      <c r="RD2" s="313"/>
      <c r="RE2" s="313"/>
      <c r="RF2" s="313"/>
      <c r="RG2" s="313"/>
      <c r="RH2" s="313"/>
      <c r="RI2" s="313"/>
      <c r="RJ2" s="313"/>
      <c r="RK2" s="313"/>
      <c r="RL2" s="313"/>
      <c r="RM2" s="313"/>
      <c r="RN2" s="313"/>
      <c r="RO2" s="313"/>
      <c r="RP2" s="313"/>
      <c r="RQ2" s="313"/>
      <c r="RR2" s="313"/>
      <c r="RS2" s="313"/>
      <c r="RT2" s="313"/>
      <c r="RU2" s="313"/>
      <c r="RV2" s="313"/>
      <c r="RW2" s="313"/>
      <c r="RX2" s="313"/>
      <c r="RY2" s="313"/>
      <c r="RZ2" s="313"/>
      <c r="SA2" s="313"/>
      <c r="SB2" s="313"/>
      <c r="SC2" s="313"/>
      <c r="SD2" s="313"/>
      <c r="SE2" s="313"/>
      <c r="SF2" s="313"/>
      <c r="SG2" s="313"/>
      <c r="SH2" s="313"/>
      <c r="SI2" s="313"/>
      <c r="SJ2" s="313"/>
      <c r="SK2" s="313"/>
      <c r="SL2" s="313"/>
      <c r="SM2" s="313"/>
      <c r="SN2" s="313"/>
      <c r="SO2" s="313"/>
      <c r="SP2" s="313"/>
      <c r="SQ2" s="313"/>
      <c r="SR2" s="313"/>
      <c r="SS2" s="313"/>
      <c r="ST2" s="313"/>
      <c r="SU2" s="313"/>
      <c r="SV2" s="313"/>
      <c r="SW2" s="313"/>
      <c r="SX2" s="313"/>
      <c r="SY2" s="313"/>
      <c r="SZ2" s="313"/>
      <c r="TA2" s="313"/>
      <c r="TB2" s="313"/>
      <c r="TC2" s="313"/>
      <c r="TD2" s="313"/>
      <c r="TE2" s="313"/>
      <c r="TF2" s="313"/>
      <c r="TG2" s="313"/>
      <c r="TH2" s="313"/>
      <c r="TI2" s="313"/>
      <c r="TJ2" s="313"/>
      <c r="TK2" s="313"/>
      <c r="TL2" s="313"/>
      <c r="TM2" s="313"/>
      <c r="TN2" s="313"/>
      <c r="TO2" s="313"/>
      <c r="TP2" s="313"/>
      <c r="TQ2" s="313"/>
      <c r="TR2" s="313"/>
      <c r="TS2" s="313"/>
      <c r="TT2" s="313"/>
      <c r="TU2" s="313"/>
      <c r="TV2" s="313"/>
      <c r="TW2" s="313"/>
      <c r="TX2" s="313"/>
      <c r="TY2" s="313"/>
      <c r="TZ2" s="313"/>
      <c r="UA2" s="313"/>
      <c r="UB2" s="313"/>
      <c r="UC2" s="313"/>
      <c r="UD2" s="313"/>
      <c r="UE2" s="313"/>
      <c r="UF2" s="313"/>
      <c r="UG2" s="313"/>
      <c r="UH2" s="313"/>
      <c r="UI2" s="313"/>
      <c r="UJ2" s="313"/>
      <c r="UK2" s="313"/>
      <c r="UL2" s="313"/>
      <c r="UM2" s="313"/>
      <c r="UN2" s="313"/>
      <c r="UO2" s="313"/>
      <c r="UP2" s="313"/>
      <c r="UQ2" s="313"/>
      <c r="UR2" s="313"/>
      <c r="US2" s="313"/>
      <c r="UT2" s="313"/>
      <c r="UU2" s="313"/>
      <c r="UV2" s="313"/>
      <c r="UW2" s="313"/>
      <c r="UX2" s="313"/>
      <c r="UY2" s="313"/>
      <c r="UZ2" s="313"/>
      <c r="VA2" s="313"/>
      <c r="VB2" s="313"/>
      <c r="VC2" s="313"/>
      <c r="VD2" s="313"/>
      <c r="VE2" s="313"/>
      <c r="VF2" s="313"/>
      <c r="VG2" s="313"/>
      <c r="VH2" s="313"/>
      <c r="VI2" s="313"/>
      <c r="VJ2" s="313"/>
      <c r="VK2" s="313"/>
      <c r="VL2" s="313"/>
      <c r="VM2" s="313"/>
      <c r="VN2" s="313"/>
      <c r="VO2" s="313"/>
      <c r="VP2" s="313"/>
      <c r="VQ2" s="313"/>
      <c r="VR2" s="313"/>
      <c r="VS2" s="313"/>
      <c r="VT2" s="313"/>
      <c r="VU2" s="313"/>
      <c r="VV2" s="313"/>
      <c r="VW2" s="313"/>
      <c r="VX2" s="313"/>
      <c r="VY2" s="313"/>
      <c r="VZ2" s="313"/>
      <c r="WA2" s="313"/>
      <c r="WB2" s="313"/>
      <c r="WC2" s="313"/>
      <c r="WD2" s="313"/>
      <c r="WE2" s="313"/>
      <c r="WF2" s="313"/>
      <c r="WG2" s="313"/>
      <c r="WH2" s="313"/>
      <c r="WI2" s="313"/>
      <c r="WJ2" s="313"/>
      <c r="WK2" s="313"/>
      <c r="WL2" s="313"/>
      <c r="WM2" s="313"/>
      <c r="WN2" s="313"/>
      <c r="WO2" s="313"/>
      <c r="WP2" s="313"/>
      <c r="WQ2" s="313"/>
      <c r="WR2" s="313"/>
      <c r="WS2" s="313"/>
      <c r="WT2" s="313"/>
      <c r="WU2" s="313"/>
      <c r="WV2" s="313"/>
      <c r="WW2" s="313"/>
      <c r="WX2" s="313"/>
      <c r="WY2" s="313"/>
      <c r="WZ2" s="313"/>
      <c r="XA2" s="313"/>
      <c r="XB2" s="313"/>
      <c r="XC2" s="313"/>
      <c r="XD2" s="313"/>
      <c r="XE2" s="313"/>
      <c r="XF2" s="313"/>
      <c r="XG2" s="313"/>
      <c r="XH2" s="313"/>
      <c r="XI2" s="313"/>
      <c r="XJ2" s="313"/>
      <c r="XK2" s="313"/>
      <c r="XL2" s="313"/>
      <c r="XM2" s="313"/>
      <c r="XN2" s="313"/>
      <c r="XO2" s="313"/>
      <c r="XP2" s="313"/>
      <c r="XQ2" s="313"/>
      <c r="XR2" s="313"/>
      <c r="XS2" s="313"/>
      <c r="XT2" s="313"/>
      <c r="XU2" s="313"/>
      <c r="XV2" s="313"/>
      <c r="XW2" s="313"/>
      <c r="XX2" s="313"/>
      <c r="XY2" s="313"/>
      <c r="XZ2" s="313"/>
      <c r="YA2" s="313"/>
      <c r="YB2" s="313"/>
      <c r="YC2" s="313"/>
      <c r="YD2" s="313"/>
      <c r="YE2" s="313"/>
      <c r="YF2" s="313"/>
      <c r="YG2" s="313"/>
      <c r="YH2" s="313"/>
      <c r="YI2" s="313"/>
      <c r="YJ2" s="313"/>
      <c r="YK2" s="313"/>
      <c r="YL2" s="313"/>
      <c r="YM2" s="313"/>
      <c r="YN2" s="313"/>
      <c r="YO2" s="313"/>
      <c r="YP2" s="313"/>
      <c r="YQ2" s="313"/>
      <c r="YR2" s="313"/>
      <c r="YS2" s="313"/>
      <c r="YT2" s="313"/>
      <c r="YU2" s="313"/>
      <c r="YV2" s="313"/>
      <c r="YW2" s="313"/>
      <c r="YX2" s="313"/>
      <c r="YY2" s="313"/>
      <c r="YZ2" s="313"/>
      <c r="ZA2" s="313"/>
      <c r="ZB2" s="313"/>
      <c r="ZC2" s="313"/>
      <c r="ZD2" s="313"/>
      <c r="ZE2" s="313"/>
      <c r="ZF2" s="313"/>
      <c r="ZG2" s="313"/>
      <c r="ZH2" s="313"/>
      <c r="ZI2" s="313"/>
      <c r="ZJ2" s="313"/>
      <c r="ZK2" s="313"/>
      <c r="ZL2" s="313"/>
      <c r="ZM2" s="313"/>
      <c r="ZN2" s="313"/>
      <c r="ZO2" s="313"/>
      <c r="ZP2" s="313"/>
      <c r="ZQ2" s="313"/>
      <c r="ZR2" s="313"/>
      <c r="ZS2" s="313"/>
      <c r="ZT2" s="313"/>
      <c r="ZU2" s="313"/>
      <c r="ZV2" s="313"/>
      <c r="ZW2" s="313"/>
      <c r="ZX2" s="313"/>
      <c r="ZY2" s="313"/>
      <c r="ZZ2" s="313"/>
      <c r="AAA2" s="313"/>
      <c r="AAB2" s="313"/>
      <c r="AAC2" s="313"/>
      <c r="AAD2" s="313"/>
      <c r="AAE2" s="313"/>
      <c r="AAF2" s="313"/>
      <c r="AAG2" s="313"/>
      <c r="AAH2" s="313"/>
      <c r="AAI2" s="313"/>
      <c r="AAJ2" s="313"/>
      <c r="AAK2" s="313"/>
      <c r="AAL2" s="313"/>
      <c r="AAM2" s="313"/>
      <c r="AAN2" s="313"/>
      <c r="AAO2" s="313"/>
      <c r="AAP2" s="313"/>
      <c r="AAQ2" s="313"/>
      <c r="AAR2" s="313"/>
      <c r="AAS2" s="313"/>
      <c r="AAT2" s="313"/>
      <c r="AAU2" s="313"/>
      <c r="AAV2" s="313"/>
      <c r="AAW2" s="313"/>
      <c r="AAX2" s="313"/>
      <c r="AAY2" s="313"/>
      <c r="AAZ2" s="313"/>
      <c r="ABA2" s="313"/>
      <c r="ABB2" s="313"/>
      <c r="ABC2" s="313"/>
      <c r="ABD2" s="313"/>
      <c r="ABE2" s="313"/>
      <c r="ABF2" s="313"/>
      <c r="ABG2" s="313"/>
      <c r="ABH2" s="313"/>
      <c r="ABI2" s="313"/>
      <c r="ABJ2" s="313"/>
      <c r="ABK2" s="313"/>
      <c r="ABL2" s="313"/>
      <c r="ABM2" s="313"/>
      <c r="ABN2" s="313"/>
      <c r="ABO2" s="313"/>
      <c r="ABP2" s="313"/>
      <c r="ABQ2" s="313"/>
      <c r="ABR2" s="313"/>
      <c r="ABS2" s="313"/>
      <c r="ABT2" s="313"/>
      <c r="ABU2" s="313"/>
      <c r="ABV2" s="313"/>
      <c r="ABW2" s="313"/>
      <c r="ABX2" s="313"/>
      <c r="ABY2" s="313"/>
      <c r="ABZ2" s="313"/>
      <c r="ACA2" s="313"/>
      <c r="ACB2" s="313"/>
      <c r="ACC2" s="313"/>
      <c r="ACD2" s="313"/>
      <c r="ACE2" s="313"/>
      <c r="ACF2" s="313"/>
      <c r="ACG2" s="313"/>
      <c r="ACH2" s="313"/>
      <c r="ACI2" s="313"/>
      <c r="ACJ2" s="313"/>
      <c r="ACK2" s="313"/>
      <c r="ACL2" s="313"/>
      <c r="ACM2" s="313"/>
      <c r="ACN2" s="313"/>
      <c r="ACO2" s="313"/>
      <c r="ACP2" s="313"/>
      <c r="ACQ2" s="313"/>
      <c r="ACR2" s="313"/>
      <c r="ACS2" s="313"/>
      <c r="ACT2" s="313"/>
      <c r="ACU2" s="313"/>
      <c r="ACV2" s="313"/>
      <c r="ACW2" s="313"/>
      <c r="ACX2" s="313"/>
      <c r="ACY2" s="313"/>
      <c r="ACZ2" s="313"/>
      <c r="ADA2" s="313"/>
      <c r="ADB2" s="313"/>
      <c r="ADC2" s="313"/>
      <c r="ADD2" s="313"/>
      <c r="ADE2" s="313"/>
      <c r="ADF2" s="313"/>
      <c r="ADG2" s="313"/>
      <c r="ADH2" s="313"/>
      <c r="ADI2" s="313"/>
      <c r="ADJ2" s="313"/>
      <c r="ADK2" s="313"/>
      <c r="ADL2" s="313"/>
      <c r="ADM2" s="313"/>
      <c r="ADN2" s="313"/>
      <c r="ADO2" s="313"/>
      <c r="ADP2" s="313"/>
      <c r="ADQ2" s="313"/>
      <c r="ADR2" s="313"/>
      <c r="ADS2" s="313"/>
      <c r="ADT2" s="313"/>
      <c r="ADU2" s="313"/>
      <c r="ADV2" s="313"/>
      <c r="ADW2" s="313"/>
      <c r="ADX2" s="313"/>
      <c r="ADY2" s="313"/>
      <c r="ADZ2" s="313"/>
      <c r="AEA2" s="313"/>
      <c r="AEB2" s="313"/>
      <c r="AEC2" s="313"/>
      <c r="AED2" s="313"/>
      <c r="AEE2" s="313"/>
      <c r="AEF2" s="313"/>
      <c r="AEG2" s="313"/>
      <c r="AEH2" s="313"/>
      <c r="AEI2" s="313"/>
      <c r="AEJ2" s="313"/>
      <c r="AEK2" s="313"/>
      <c r="AEL2" s="313"/>
      <c r="AEM2" s="313"/>
      <c r="AEN2" s="313"/>
      <c r="AEO2" s="313"/>
      <c r="AEP2" s="313"/>
      <c r="AEQ2" s="313"/>
      <c r="AER2" s="313"/>
      <c r="AES2" s="313"/>
      <c r="AET2" s="313"/>
      <c r="AEU2" s="313"/>
      <c r="AEV2" s="313"/>
      <c r="AEW2" s="313"/>
      <c r="AEX2" s="313"/>
      <c r="AEY2" s="313"/>
      <c r="AEZ2" s="313"/>
      <c r="AFA2" s="313"/>
      <c r="AFB2" s="313"/>
      <c r="AFC2" s="313"/>
      <c r="AFD2" s="313"/>
      <c r="AFE2" s="313"/>
      <c r="AFF2" s="313"/>
      <c r="AFG2" s="313"/>
      <c r="AFH2" s="313"/>
      <c r="AFI2" s="313"/>
      <c r="AFJ2" s="313"/>
      <c r="AFK2" s="313"/>
      <c r="AFL2" s="313"/>
      <c r="AFM2" s="313"/>
      <c r="AFN2" s="313"/>
      <c r="AFO2" s="313"/>
      <c r="AFP2" s="313"/>
      <c r="AFQ2" s="313"/>
      <c r="AFR2" s="313"/>
      <c r="AFS2" s="313"/>
      <c r="AFT2" s="313"/>
      <c r="AFU2" s="313"/>
      <c r="AFV2" s="313"/>
      <c r="AFW2" s="313"/>
      <c r="AFX2" s="313"/>
      <c r="AFY2" s="313"/>
      <c r="AFZ2" s="313"/>
      <c r="AGA2" s="313"/>
      <c r="AGB2" s="313"/>
      <c r="AGC2" s="313"/>
      <c r="AGD2" s="313"/>
      <c r="AGE2" s="313"/>
      <c r="AGF2" s="313"/>
      <c r="AGG2" s="313"/>
      <c r="AGH2" s="313"/>
      <c r="AGI2" s="313"/>
      <c r="AGJ2" s="313"/>
      <c r="AGK2" s="313"/>
      <c r="AGL2" s="313"/>
      <c r="AGM2" s="313"/>
      <c r="AGN2" s="313"/>
      <c r="AGO2" s="313"/>
      <c r="AGP2" s="313"/>
      <c r="AGQ2" s="313"/>
      <c r="AGR2" s="313"/>
      <c r="AGS2" s="313"/>
      <c r="AGT2" s="313"/>
      <c r="AGU2" s="313"/>
      <c r="AGV2" s="313"/>
      <c r="AGW2" s="313"/>
      <c r="AGX2" s="313"/>
      <c r="AGY2" s="313"/>
      <c r="AGZ2" s="313"/>
      <c r="AHA2" s="313"/>
      <c r="AHB2" s="313"/>
      <c r="AHC2" s="313"/>
      <c r="AHD2" s="313"/>
      <c r="AHE2" s="313"/>
      <c r="AHF2" s="313"/>
      <c r="AHG2" s="313"/>
      <c r="AHH2" s="313"/>
      <c r="AHI2" s="313"/>
      <c r="AHJ2" s="313"/>
      <c r="AHK2" s="313"/>
      <c r="AHL2" s="313"/>
      <c r="AHM2" s="313"/>
      <c r="AHN2" s="313"/>
      <c r="AHO2" s="313"/>
      <c r="AHP2" s="313"/>
      <c r="AHQ2" s="313"/>
      <c r="AHR2" s="313"/>
      <c r="AHS2" s="313"/>
      <c r="AHT2" s="313"/>
      <c r="AHU2" s="313"/>
      <c r="AHV2" s="313"/>
      <c r="AHW2" s="313"/>
      <c r="AHX2" s="313"/>
      <c r="AHY2" s="313"/>
      <c r="AHZ2" s="313"/>
      <c r="AIA2" s="313"/>
      <c r="AIB2" s="313"/>
      <c r="AIC2" s="313"/>
      <c r="AID2" s="313"/>
      <c r="AIE2" s="313"/>
      <c r="AIF2" s="313"/>
      <c r="AIG2" s="313"/>
      <c r="AIH2" s="313"/>
      <c r="AII2" s="313"/>
      <c r="AIJ2" s="313"/>
      <c r="AIK2" s="313"/>
      <c r="AIL2" s="313"/>
      <c r="AIM2" s="313"/>
      <c r="AIN2" s="313"/>
      <c r="AIO2" s="313"/>
      <c r="AIP2" s="313"/>
      <c r="AIQ2" s="313"/>
      <c r="AIR2" s="313"/>
      <c r="AIS2" s="313"/>
      <c r="AIT2" s="313"/>
      <c r="AIU2" s="313"/>
      <c r="AIV2" s="313"/>
      <c r="AIW2" s="313"/>
      <c r="AIX2" s="313"/>
      <c r="AIY2" s="313"/>
      <c r="AIZ2" s="313"/>
      <c r="AJA2" s="313"/>
      <c r="AJB2" s="313"/>
      <c r="AJC2" s="313"/>
      <c r="AJD2" s="313"/>
      <c r="AJE2" s="313"/>
      <c r="AJF2" s="313"/>
      <c r="AJG2" s="313"/>
      <c r="AJH2" s="313"/>
      <c r="AJI2" s="313"/>
      <c r="AJJ2" s="313"/>
      <c r="AJK2" s="313"/>
      <c r="AJL2" s="313"/>
      <c r="AJM2" s="313"/>
      <c r="AJN2" s="313"/>
      <c r="AJO2" s="313"/>
      <c r="AJP2" s="313"/>
      <c r="AJQ2" s="313"/>
      <c r="AJR2" s="313"/>
      <c r="AJS2" s="313"/>
      <c r="AJT2" s="313"/>
      <c r="AJU2" s="313"/>
      <c r="AJV2" s="313"/>
      <c r="AJW2" s="313"/>
      <c r="AJX2" s="313"/>
      <c r="AJY2" s="313"/>
      <c r="AJZ2" s="313"/>
      <c r="AKA2" s="313"/>
      <c r="AKB2" s="313"/>
      <c r="AKC2" s="313"/>
      <c r="AKD2" s="313"/>
      <c r="AKE2" s="313"/>
      <c r="AKF2" s="313"/>
      <c r="AKG2" s="313"/>
      <c r="AKH2" s="313"/>
      <c r="AKI2" s="313"/>
      <c r="AKJ2" s="313"/>
      <c r="AKK2" s="313"/>
      <c r="AKL2" s="313"/>
      <c r="AKM2" s="313"/>
      <c r="AKN2" s="313"/>
      <c r="AKO2" s="313"/>
      <c r="AKP2" s="313"/>
      <c r="AKQ2" s="313"/>
      <c r="AKR2" s="313"/>
      <c r="AKS2" s="313"/>
      <c r="AKT2" s="313"/>
      <c r="AKU2" s="313"/>
      <c r="AKV2" s="313"/>
      <c r="AKW2" s="313"/>
      <c r="AKX2" s="313"/>
      <c r="AKY2" s="313"/>
      <c r="AKZ2" s="313"/>
      <c r="ALA2" s="313"/>
      <c r="ALB2" s="313"/>
      <c r="ALC2" s="313"/>
      <c r="ALD2" s="313"/>
      <c r="ALE2" s="313"/>
      <c r="ALF2" s="313"/>
      <c r="ALG2" s="313"/>
      <c r="ALH2" s="313"/>
      <c r="ALI2" s="313"/>
      <c r="ALJ2" s="313"/>
      <c r="ALK2" s="313"/>
      <c r="ALL2" s="313"/>
      <c r="ALM2" s="313"/>
      <c r="ALN2" s="313"/>
      <c r="ALO2" s="313"/>
      <c r="ALP2" s="313"/>
      <c r="ALQ2" s="313"/>
      <c r="ALR2" s="313"/>
      <c r="ALS2" s="313"/>
      <c r="ALT2" s="313"/>
      <c r="ALU2" s="313"/>
      <c r="ALV2" s="313"/>
      <c r="ALW2" s="313"/>
      <c r="ALX2" s="313"/>
      <c r="ALY2" s="313"/>
      <c r="ALZ2" s="313"/>
      <c r="AMA2" s="313"/>
      <c r="AMB2" s="313"/>
      <c r="AMC2" s="313"/>
      <c r="AMD2" s="313"/>
      <c r="AME2" s="313"/>
      <c r="AMF2" s="313"/>
      <c r="AMG2" s="313"/>
      <c r="AMH2" s="313"/>
      <c r="AMI2" s="313"/>
      <c r="AMJ2" s="313"/>
      <c r="AMK2" s="313"/>
      <c r="AML2" s="313"/>
      <c r="AMM2" s="313"/>
      <c r="AMN2" s="313"/>
      <c r="AMO2" s="313"/>
      <c r="AMP2" s="313"/>
      <c r="AMQ2" s="313"/>
      <c r="AMR2" s="313"/>
      <c r="AMS2" s="313"/>
      <c r="AMT2" s="313"/>
      <c r="AMU2" s="313"/>
      <c r="AMV2" s="313"/>
      <c r="AMW2" s="313"/>
      <c r="AMX2" s="313"/>
      <c r="AMY2" s="313"/>
      <c r="AMZ2" s="313"/>
      <c r="ANA2" s="313"/>
      <c r="ANB2" s="313"/>
      <c r="ANC2" s="313"/>
      <c r="AND2" s="313"/>
      <c r="ANE2" s="313"/>
      <c r="ANF2" s="313"/>
      <c r="ANG2" s="313"/>
      <c r="ANH2" s="313"/>
      <c r="ANI2" s="313"/>
      <c r="ANJ2" s="313"/>
      <c r="ANK2" s="313"/>
      <c r="ANL2" s="313"/>
      <c r="ANM2" s="313"/>
      <c r="ANN2" s="313"/>
      <c r="ANO2" s="313"/>
      <c r="ANP2" s="313"/>
      <c r="ANQ2" s="313"/>
      <c r="ANR2" s="313"/>
      <c r="ANS2" s="313"/>
      <c r="ANT2" s="313"/>
      <c r="ANU2" s="313"/>
      <c r="ANV2" s="313"/>
      <c r="ANW2" s="313"/>
      <c r="ANX2" s="313"/>
      <c r="ANY2" s="313"/>
      <c r="ANZ2" s="313"/>
      <c r="AOA2" s="313"/>
      <c r="AOB2" s="313"/>
      <c r="AOC2" s="313"/>
      <c r="AOD2" s="313"/>
      <c r="AOE2" s="313"/>
      <c r="AOF2" s="313"/>
      <c r="AOG2" s="313"/>
      <c r="AOH2" s="313"/>
      <c r="AOI2" s="313"/>
      <c r="AOJ2" s="313"/>
      <c r="AOK2" s="313"/>
      <c r="AOL2" s="313"/>
      <c r="AOM2" s="313"/>
      <c r="AON2" s="313"/>
      <c r="AOO2" s="313"/>
      <c r="AOP2" s="313"/>
      <c r="AOQ2" s="313"/>
      <c r="AOR2" s="313"/>
      <c r="AOS2" s="313"/>
      <c r="AOT2" s="313"/>
      <c r="AOU2" s="313"/>
      <c r="AOV2" s="313"/>
      <c r="AOW2" s="313"/>
      <c r="AOX2" s="313"/>
      <c r="AOY2" s="313"/>
      <c r="AOZ2" s="313"/>
      <c r="APA2" s="313"/>
      <c r="APB2" s="313"/>
      <c r="APC2" s="313"/>
      <c r="APD2" s="313"/>
      <c r="APE2" s="313"/>
      <c r="APF2" s="313"/>
      <c r="APG2" s="313"/>
      <c r="APH2" s="313"/>
      <c r="API2" s="313"/>
      <c r="APJ2" s="313"/>
      <c r="APK2" s="313"/>
      <c r="APL2" s="313"/>
      <c r="APM2" s="313"/>
      <c r="APN2" s="313"/>
      <c r="APO2" s="313"/>
      <c r="APP2" s="313"/>
      <c r="APQ2" s="313"/>
      <c r="APR2" s="313"/>
      <c r="APS2" s="313"/>
      <c r="APT2" s="313"/>
      <c r="APU2" s="313"/>
      <c r="APV2" s="313"/>
      <c r="APW2" s="313"/>
      <c r="APX2" s="313"/>
      <c r="APY2" s="313"/>
      <c r="APZ2" s="313"/>
      <c r="AQA2" s="313"/>
      <c r="AQB2" s="313"/>
      <c r="AQC2" s="313"/>
      <c r="AQD2" s="313"/>
      <c r="AQE2" s="313"/>
      <c r="AQF2" s="313"/>
      <c r="AQG2" s="313"/>
      <c r="AQH2" s="313"/>
      <c r="AQI2" s="313"/>
      <c r="AQJ2" s="313"/>
      <c r="AQK2" s="313"/>
      <c r="AQL2" s="313"/>
      <c r="AQM2" s="313"/>
      <c r="AQN2" s="313"/>
      <c r="AQO2" s="313"/>
      <c r="AQP2" s="313"/>
      <c r="AQQ2" s="313"/>
      <c r="AQR2" s="313"/>
      <c r="AQS2" s="313"/>
      <c r="AQT2" s="313"/>
      <c r="AQU2" s="313"/>
      <c r="AQV2" s="313"/>
      <c r="AQW2" s="313"/>
      <c r="AQX2" s="313"/>
      <c r="AQY2" s="313"/>
      <c r="AQZ2" s="313"/>
      <c r="ARA2" s="313"/>
      <c r="ARB2" s="313"/>
      <c r="ARC2" s="313"/>
      <c r="ARD2" s="313"/>
      <c r="ARE2" s="313"/>
      <c r="ARF2" s="313"/>
      <c r="ARG2" s="313"/>
      <c r="ARH2" s="313"/>
      <c r="ARI2" s="313"/>
      <c r="ARJ2" s="313"/>
      <c r="ARK2" s="313"/>
      <c r="ARL2" s="313"/>
      <c r="ARM2" s="313"/>
      <c r="ARN2" s="313"/>
      <c r="ARO2" s="313"/>
      <c r="ARP2" s="313"/>
      <c r="ARQ2" s="313"/>
      <c r="ARR2" s="313"/>
      <c r="ARS2" s="313"/>
      <c r="ART2" s="313"/>
      <c r="ARU2" s="313"/>
      <c r="ARV2" s="313"/>
      <c r="ARW2" s="313"/>
      <c r="ARX2" s="313"/>
      <c r="ARY2" s="313"/>
      <c r="ARZ2" s="313"/>
      <c r="ASA2" s="313"/>
      <c r="ASB2" s="313"/>
      <c r="ASC2" s="313"/>
      <c r="ASD2" s="313"/>
      <c r="ASE2" s="313"/>
      <c r="ASF2" s="313"/>
      <c r="ASG2" s="313"/>
      <c r="ASH2" s="313"/>
      <c r="ASI2" s="313"/>
      <c r="ASJ2" s="313"/>
      <c r="ASK2" s="313"/>
      <c r="ASL2" s="313"/>
      <c r="ASM2" s="313"/>
      <c r="ASN2" s="313"/>
      <c r="ASO2" s="313"/>
      <c r="ASP2" s="313"/>
      <c r="ASQ2" s="313"/>
      <c r="ASR2" s="313"/>
      <c r="ASS2" s="313"/>
      <c r="AST2" s="313"/>
      <c r="ASU2" s="313"/>
      <c r="ASV2" s="313"/>
      <c r="ASW2" s="313"/>
      <c r="ASX2" s="313"/>
      <c r="ASY2" s="313"/>
      <c r="ASZ2" s="313"/>
      <c r="ATA2" s="313"/>
      <c r="ATB2" s="313"/>
      <c r="ATC2" s="313"/>
      <c r="ATD2" s="313"/>
      <c r="ATE2" s="313"/>
      <c r="ATF2" s="313"/>
      <c r="ATG2" s="313"/>
      <c r="ATH2" s="313"/>
      <c r="ATI2" s="313"/>
      <c r="ATJ2" s="313"/>
      <c r="ATK2" s="313"/>
      <c r="ATL2" s="313"/>
      <c r="ATM2" s="313"/>
      <c r="ATN2" s="313"/>
      <c r="ATO2" s="313"/>
      <c r="ATP2" s="313"/>
      <c r="ATQ2" s="313"/>
      <c r="ATR2" s="313"/>
      <c r="ATS2" s="313"/>
      <c r="ATT2" s="313"/>
      <c r="ATU2" s="313"/>
      <c r="ATV2" s="313"/>
      <c r="ATW2" s="313"/>
      <c r="ATX2" s="313"/>
      <c r="ATY2" s="313"/>
      <c r="ATZ2" s="313"/>
      <c r="AUA2" s="313"/>
      <c r="AUB2" s="313"/>
      <c r="AUC2" s="313"/>
      <c r="AUD2" s="313"/>
      <c r="AUE2" s="313"/>
      <c r="AUF2" s="313"/>
      <c r="AUG2" s="313"/>
      <c r="AUH2" s="313"/>
      <c r="AUI2" s="313"/>
      <c r="AUJ2" s="313"/>
      <c r="AUK2" s="313"/>
      <c r="AUL2" s="313"/>
      <c r="AUM2" s="313"/>
      <c r="AUN2" s="313"/>
      <c r="AUO2" s="313"/>
      <c r="AUP2" s="313"/>
      <c r="AUQ2" s="313"/>
      <c r="AUR2" s="313"/>
      <c r="AUS2" s="313"/>
      <c r="AUT2" s="313"/>
      <c r="AUU2" s="313"/>
      <c r="AUV2" s="313"/>
      <c r="AUW2" s="313"/>
      <c r="AUX2" s="313"/>
      <c r="AUY2" s="313"/>
      <c r="AUZ2" s="313"/>
      <c r="AVA2" s="313"/>
      <c r="AVB2" s="313"/>
      <c r="AVC2" s="313"/>
      <c r="AVD2" s="313"/>
      <c r="AVE2" s="313"/>
      <c r="AVF2" s="313"/>
      <c r="AVG2" s="313"/>
      <c r="AVH2" s="313"/>
      <c r="AVI2" s="313"/>
      <c r="AVJ2" s="313"/>
      <c r="AVK2" s="313"/>
      <c r="AVL2" s="313"/>
      <c r="AVM2" s="313"/>
      <c r="AVN2" s="313"/>
      <c r="AVO2" s="313"/>
      <c r="AVP2" s="313"/>
      <c r="AVQ2" s="313"/>
      <c r="AVR2" s="313"/>
      <c r="AVS2" s="313"/>
      <c r="AVT2" s="313"/>
      <c r="AVU2" s="313"/>
      <c r="AVV2" s="313"/>
      <c r="AVW2" s="313"/>
      <c r="AVX2" s="313"/>
      <c r="AVY2" s="313"/>
      <c r="AVZ2" s="313"/>
      <c r="AWA2" s="313"/>
      <c r="AWB2" s="313"/>
      <c r="AWC2" s="313"/>
      <c r="AWD2" s="313"/>
      <c r="AWE2" s="313"/>
      <c r="AWF2" s="313"/>
      <c r="AWG2" s="313"/>
      <c r="AWH2" s="313"/>
      <c r="AWI2" s="313"/>
      <c r="AWJ2" s="313"/>
      <c r="AWK2" s="313"/>
      <c r="AWL2" s="313"/>
      <c r="AWM2" s="313"/>
      <c r="AWN2" s="313"/>
      <c r="AWO2" s="313"/>
      <c r="AWP2" s="313"/>
      <c r="AWQ2" s="313"/>
      <c r="AWR2" s="313"/>
      <c r="AWS2" s="313"/>
      <c r="AWT2" s="313"/>
      <c r="AWU2" s="313"/>
      <c r="AWV2" s="313"/>
      <c r="AWW2" s="313"/>
      <c r="AWX2" s="313"/>
      <c r="AWY2" s="313"/>
      <c r="AWZ2" s="313"/>
      <c r="AXA2" s="313"/>
      <c r="AXB2" s="313"/>
      <c r="AXC2" s="313"/>
      <c r="AXD2" s="313"/>
      <c r="AXE2" s="313"/>
      <c r="AXF2" s="313"/>
      <c r="AXG2" s="313"/>
      <c r="AXH2" s="313"/>
      <c r="AXI2" s="313"/>
      <c r="AXJ2" s="313"/>
      <c r="AXK2" s="313"/>
      <c r="AXL2" s="313"/>
      <c r="AXM2" s="313"/>
      <c r="AXN2" s="313"/>
      <c r="AXO2" s="313"/>
      <c r="AXP2" s="313"/>
      <c r="AXQ2" s="313"/>
      <c r="AXR2" s="313"/>
      <c r="AXS2" s="313"/>
      <c r="AXT2" s="313"/>
      <c r="AXU2" s="313"/>
      <c r="AXV2" s="313"/>
      <c r="AXW2" s="313"/>
      <c r="AXX2" s="313"/>
      <c r="AXY2" s="313"/>
      <c r="AXZ2" s="313"/>
      <c r="AYA2" s="313"/>
      <c r="AYB2" s="313"/>
      <c r="AYC2" s="313"/>
      <c r="AYD2" s="313"/>
      <c r="AYE2" s="313"/>
      <c r="AYF2" s="313"/>
      <c r="AYG2" s="313"/>
      <c r="AYH2" s="313"/>
      <c r="AYI2" s="313"/>
      <c r="AYJ2" s="313"/>
      <c r="AYK2" s="313"/>
      <c r="AYL2" s="313"/>
      <c r="AYM2" s="313"/>
      <c r="AYN2" s="313"/>
      <c r="AYO2" s="313"/>
      <c r="AYP2" s="313"/>
      <c r="AYQ2" s="313"/>
      <c r="AYR2" s="313"/>
      <c r="AYS2" s="313"/>
      <c r="AYT2" s="313"/>
      <c r="AYU2" s="313"/>
      <c r="AYV2" s="313"/>
      <c r="AYW2" s="313"/>
      <c r="AYX2" s="313"/>
      <c r="AYY2" s="313"/>
      <c r="AYZ2" s="313"/>
      <c r="AZA2" s="313"/>
      <c r="AZB2" s="313"/>
      <c r="AZC2" s="313"/>
      <c r="AZD2" s="313"/>
      <c r="AZE2" s="313"/>
      <c r="AZF2" s="313"/>
      <c r="AZG2" s="313"/>
      <c r="AZH2" s="313"/>
      <c r="AZI2" s="313"/>
      <c r="AZJ2" s="313"/>
      <c r="AZK2" s="313"/>
      <c r="AZL2" s="313"/>
      <c r="AZM2" s="313"/>
      <c r="AZN2" s="313"/>
      <c r="AZO2" s="313"/>
      <c r="AZP2" s="313"/>
      <c r="AZQ2" s="313"/>
      <c r="AZR2" s="313"/>
      <c r="AZS2" s="313"/>
      <c r="AZT2" s="313"/>
      <c r="AZU2" s="313"/>
      <c r="AZV2" s="313"/>
      <c r="AZW2" s="313"/>
      <c r="AZX2" s="313"/>
      <c r="AZY2" s="313"/>
      <c r="AZZ2" s="313"/>
      <c r="BAA2" s="313"/>
      <c r="BAB2" s="313"/>
      <c r="BAC2" s="313"/>
      <c r="BAD2" s="313"/>
      <c r="BAE2" s="313"/>
      <c r="BAF2" s="313"/>
      <c r="BAG2" s="313"/>
      <c r="BAH2" s="313"/>
      <c r="BAI2" s="313"/>
      <c r="BAJ2" s="313"/>
      <c r="BAK2" s="313"/>
      <c r="BAL2" s="313"/>
      <c r="BAM2" s="313"/>
      <c r="BAN2" s="313"/>
      <c r="BAO2" s="313"/>
      <c r="BAP2" s="313"/>
      <c r="BAQ2" s="313"/>
      <c r="BAR2" s="313"/>
      <c r="BAS2" s="313"/>
      <c r="BAT2" s="313"/>
      <c r="BAU2" s="313"/>
      <c r="BAV2" s="313"/>
      <c r="BAW2" s="313"/>
      <c r="BAX2" s="313"/>
      <c r="BAY2" s="313"/>
      <c r="BAZ2" s="313"/>
      <c r="BBA2" s="313"/>
      <c r="BBB2" s="313"/>
      <c r="BBC2" s="313"/>
      <c r="BBD2" s="313"/>
      <c r="BBE2" s="313"/>
      <c r="BBF2" s="313"/>
      <c r="BBG2" s="313"/>
      <c r="BBH2" s="313"/>
      <c r="BBI2" s="313"/>
      <c r="BBJ2" s="313"/>
      <c r="BBK2" s="313"/>
      <c r="BBL2" s="313"/>
      <c r="BBM2" s="313"/>
      <c r="BBN2" s="313"/>
      <c r="BBO2" s="313"/>
      <c r="BBP2" s="313"/>
      <c r="BBQ2" s="313"/>
      <c r="BBR2" s="313"/>
      <c r="BBS2" s="313"/>
      <c r="BBT2" s="313"/>
      <c r="BBU2" s="313"/>
      <c r="BBV2" s="313"/>
      <c r="BBW2" s="313"/>
      <c r="BBX2" s="313"/>
      <c r="BBY2" s="313"/>
      <c r="BBZ2" s="313"/>
      <c r="BCA2" s="313"/>
      <c r="BCB2" s="313"/>
      <c r="BCC2" s="313"/>
      <c r="BCD2" s="313"/>
      <c r="BCE2" s="313"/>
      <c r="BCF2" s="313"/>
      <c r="BCG2" s="313"/>
      <c r="BCH2" s="313"/>
      <c r="BCI2" s="313"/>
      <c r="BCJ2" s="313"/>
      <c r="BCK2" s="313"/>
      <c r="BCL2" s="313"/>
      <c r="BCM2" s="313"/>
      <c r="BCN2" s="313"/>
      <c r="BCO2" s="313"/>
      <c r="BCP2" s="313"/>
      <c r="BCQ2" s="313"/>
      <c r="BCR2" s="313"/>
      <c r="BCS2" s="313"/>
      <c r="BCT2" s="313"/>
      <c r="BCU2" s="313"/>
      <c r="BCV2" s="313"/>
      <c r="BCW2" s="313"/>
      <c r="BCX2" s="313"/>
      <c r="BCY2" s="313"/>
      <c r="BCZ2" s="313"/>
      <c r="BDA2" s="313"/>
      <c r="BDB2" s="313"/>
      <c r="BDC2" s="313"/>
      <c r="BDD2" s="313"/>
      <c r="BDE2" s="313"/>
      <c r="BDF2" s="313"/>
      <c r="BDG2" s="313"/>
      <c r="BDH2" s="313"/>
      <c r="BDI2" s="313"/>
      <c r="BDJ2" s="313"/>
      <c r="BDK2" s="313"/>
      <c r="BDL2" s="313"/>
      <c r="BDM2" s="313"/>
      <c r="BDN2" s="313"/>
      <c r="BDO2" s="313"/>
      <c r="BDP2" s="313"/>
      <c r="BDQ2" s="313"/>
      <c r="BDR2" s="313"/>
      <c r="BDS2" s="313"/>
      <c r="BDT2" s="313"/>
      <c r="BDU2" s="313"/>
      <c r="BDV2" s="313"/>
      <c r="BDW2" s="313"/>
      <c r="BDX2" s="313"/>
      <c r="BDY2" s="313"/>
      <c r="BDZ2" s="313"/>
      <c r="BEA2" s="313"/>
      <c r="BEB2" s="313"/>
      <c r="BEC2" s="313"/>
      <c r="BED2" s="313"/>
      <c r="BEE2" s="313"/>
      <c r="BEF2" s="313"/>
      <c r="BEG2" s="313"/>
      <c r="BEH2" s="313"/>
      <c r="BEI2" s="313"/>
      <c r="BEJ2" s="313"/>
      <c r="BEK2" s="313"/>
      <c r="BEL2" s="313"/>
      <c r="BEM2" s="313"/>
      <c r="BEN2" s="313"/>
      <c r="BEO2" s="313"/>
      <c r="BEP2" s="313"/>
      <c r="BEQ2" s="313"/>
      <c r="BER2" s="313"/>
      <c r="BES2" s="313"/>
      <c r="BET2" s="313"/>
      <c r="BEU2" s="313"/>
      <c r="BEV2" s="313"/>
      <c r="BEW2" s="313"/>
      <c r="BEX2" s="313"/>
      <c r="BEY2" s="313"/>
      <c r="BEZ2" s="313"/>
      <c r="BFA2" s="313"/>
      <c r="BFB2" s="313"/>
      <c r="BFC2" s="313"/>
      <c r="BFD2" s="313"/>
      <c r="BFE2" s="313"/>
      <c r="BFF2" s="313"/>
      <c r="BFG2" s="313"/>
      <c r="BFH2" s="313"/>
      <c r="BFI2" s="313"/>
      <c r="BFJ2" s="313"/>
      <c r="BFK2" s="313"/>
      <c r="BFL2" s="313"/>
      <c r="BFM2" s="313"/>
      <c r="BFN2" s="313"/>
      <c r="BFO2" s="313"/>
      <c r="BFP2" s="313"/>
      <c r="BFQ2" s="313"/>
      <c r="BFR2" s="313"/>
      <c r="BFS2" s="313"/>
      <c r="BFT2" s="313"/>
      <c r="BFU2" s="313"/>
      <c r="BFV2" s="313"/>
      <c r="BFW2" s="313"/>
      <c r="BFX2" s="313"/>
      <c r="BFY2" s="313"/>
      <c r="BFZ2" s="313"/>
      <c r="BGA2" s="313"/>
      <c r="BGB2" s="313"/>
      <c r="BGC2" s="313"/>
      <c r="BGD2" s="313"/>
      <c r="BGE2" s="313"/>
      <c r="BGF2" s="313"/>
      <c r="BGG2" s="313"/>
      <c r="BGH2" s="313"/>
      <c r="BGI2" s="313"/>
      <c r="BGJ2" s="313"/>
      <c r="BGK2" s="313"/>
      <c r="BGL2" s="313"/>
      <c r="BGM2" s="313"/>
      <c r="BGN2" s="313"/>
      <c r="BGO2" s="313"/>
      <c r="BGP2" s="313"/>
      <c r="BGQ2" s="313"/>
      <c r="BGR2" s="313"/>
      <c r="BGS2" s="313"/>
      <c r="BGT2" s="313"/>
      <c r="BGU2" s="313"/>
      <c r="BGV2" s="313"/>
      <c r="BGW2" s="313"/>
      <c r="BGX2" s="313"/>
      <c r="BGY2" s="313"/>
      <c r="BGZ2" s="313"/>
      <c r="BHA2" s="313"/>
      <c r="BHB2" s="313"/>
      <c r="BHC2" s="313"/>
      <c r="BHD2" s="313"/>
      <c r="BHE2" s="313"/>
      <c r="BHF2" s="313"/>
      <c r="BHG2" s="313"/>
      <c r="BHH2" s="313"/>
      <c r="BHI2" s="313"/>
      <c r="BHJ2" s="313"/>
      <c r="BHK2" s="313"/>
      <c r="BHL2" s="313"/>
      <c r="BHM2" s="313"/>
      <c r="BHN2" s="313"/>
      <c r="BHO2" s="313"/>
      <c r="BHP2" s="313"/>
      <c r="BHQ2" s="313"/>
      <c r="BHR2" s="313"/>
      <c r="BHS2" s="313"/>
      <c r="BHT2" s="313"/>
      <c r="BHU2" s="313"/>
      <c r="BHV2" s="313"/>
      <c r="BHW2" s="313"/>
      <c r="BHX2" s="313"/>
      <c r="BHY2" s="313"/>
      <c r="BHZ2" s="313"/>
      <c r="BIA2" s="313"/>
      <c r="BIB2" s="313"/>
      <c r="BIC2" s="313"/>
      <c r="BID2" s="313"/>
      <c r="BIE2" s="313"/>
      <c r="BIF2" s="313"/>
      <c r="BIG2" s="313"/>
      <c r="BIH2" s="313"/>
      <c r="BII2" s="313"/>
      <c r="BIJ2" s="313"/>
      <c r="BIK2" s="313"/>
      <c r="BIL2" s="313"/>
      <c r="BIM2" s="313"/>
      <c r="BIN2" s="313"/>
      <c r="BIO2" s="313"/>
      <c r="BIP2" s="313"/>
      <c r="BIQ2" s="313"/>
      <c r="BIR2" s="313"/>
      <c r="BIS2" s="313"/>
      <c r="BIT2" s="313"/>
      <c r="BIU2" s="313"/>
      <c r="BIV2" s="313"/>
      <c r="BIW2" s="313"/>
      <c r="BIX2" s="313"/>
      <c r="BIY2" s="313"/>
      <c r="BIZ2" s="313"/>
      <c r="BJA2" s="313"/>
      <c r="BJB2" s="313"/>
      <c r="BJC2" s="313"/>
      <c r="BJD2" s="313"/>
      <c r="BJE2" s="313"/>
      <c r="BJF2" s="313"/>
      <c r="BJG2" s="313"/>
      <c r="BJH2" s="313"/>
      <c r="BJI2" s="313"/>
      <c r="BJJ2" s="313"/>
      <c r="BJK2" s="313"/>
      <c r="BJL2" s="313"/>
      <c r="BJM2" s="313"/>
      <c r="BJN2" s="313"/>
      <c r="BJO2" s="313"/>
      <c r="BJP2" s="313"/>
      <c r="BJQ2" s="313"/>
      <c r="BJR2" s="313"/>
      <c r="BJS2" s="313"/>
      <c r="BJT2" s="313"/>
      <c r="BJU2" s="313"/>
      <c r="BJV2" s="313"/>
      <c r="BJW2" s="313"/>
      <c r="BJX2" s="313"/>
      <c r="BJY2" s="313"/>
      <c r="BJZ2" s="313"/>
      <c r="BKA2" s="313"/>
      <c r="BKB2" s="313"/>
      <c r="BKC2" s="313"/>
      <c r="BKD2" s="313"/>
      <c r="BKE2" s="313"/>
      <c r="BKF2" s="313"/>
      <c r="BKG2" s="313"/>
      <c r="BKH2" s="313"/>
      <c r="BKI2" s="313"/>
      <c r="BKJ2" s="313"/>
      <c r="BKK2" s="313"/>
      <c r="BKL2" s="313"/>
      <c r="BKM2" s="313"/>
      <c r="BKN2" s="313"/>
      <c r="BKO2" s="313"/>
      <c r="BKP2" s="313"/>
      <c r="BKQ2" s="313"/>
      <c r="BKR2" s="313"/>
      <c r="BKS2" s="313"/>
      <c r="BKT2" s="313"/>
      <c r="BKU2" s="313"/>
      <c r="BKV2" s="313"/>
      <c r="BKW2" s="313"/>
      <c r="BKX2" s="313"/>
      <c r="BKY2" s="313"/>
      <c r="BKZ2" s="313"/>
      <c r="BLA2" s="313"/>
      <c r="BLB2" s="313"/>
      <c r="BLC2" s="313"/>
      <c r="BLD2" s="313"/>
      <c r="BLE2" s="313"/>
      <c r="BLF2" s="313"/>
      <c r="BLG2" s="313"/>
      <c r="BLH2" s="313"/>
      <c r="BLI2" s="313"/>
      <c r="BLJ2" s="313"/>
      <c r="BLK2" s="313"/>
      <c r="BLL2" s="313"/>
      <c r="BLM2" s="313"/>
      <c r="BLN2" s="313"/>
      <c r="BLO2" s="313"/>
      <c r="BLP2" s="313"/>
      <c r="BLQ2" s="313"/>
      <c r="BLR2" s="313"/>
      <c r="BLS2" s="313"/>
      <c r="BLT2" s="313"/>
      <c r="BLU2" s="313"/>
      <c r="BLV2" s="313"/>
      <c r="BLW2" s="313"/>
      <c r="BLX2" s="313"/>
      <c r="BLY2" s="313"/>
      <c r="BLZ2" s="313"/>
      <c r="BMA2" s="313"/>
      <c r="BMB2" s="313"/>
      <c r="BMC2" s="313"/>
      <c r="BMD2" s="313"/>
      <c r="BME2" s="313"/>
      <c r="BMF2" s="313"/>
      <c r="BMG2" s="313"/>
      <c r="BMH2" s="313"/>
      <c r="BMI2" s="313"/>
      <c r="BMJ2" s="313"/>
      <c r="BMK2" s="313"/>
      <c r="BML2" s="313"/>
      <c r="BMM2" s="313"/>
      <c r="BMN2" s="313"/>
      <c r="BMO2" s="313"/>
      <c r="BMP2" s="313"/>
      <c r="BMQ2" s="313"/>
      <c r="BMR2" s="313"/>
      <c r="BMS2" s="313"/>
      <c r="BMT2" s="313"/>
      <c r="BMU2" s="313"/>
      <c r="BMV2" s="313"/>
      <c r="BMW2" s="313"/>
      <c r="BMX2" s="313"/>
      <c r="BMY2" s="313"/>
      <c r="BMZ2" s="313"/>
      <c r="BNA2" s="313"/>
      <c r="BNB2" s="313"/>
      <c r="BNC2" s="313"/>
      <c r="BND2" s="313"/>
      <c r="BNE2" s="313"/>
      <c r="BNF2" s="313"/>
      <c r="BNG2" s="313"/>
      <c r="BNH2" s="313"/>
      <c r="BNI2" s="313"/>
    </row>
    <row r="3" spans="1:1725" s="164" customFormat="1" ht="35.25" customHeight="1" x14ac:dyDescent="0.25">
      <c r="A3" s="19"/>
      <c r="B3" s="19"/>
      <c r="C3" s="19"/>
      <c r="D3" s="19"/>
      <c r="E3" s="19"/>
      <c r="F3" s="19"/>
      <c r="G3" s="19"/>
      <c r="H3" s="19"/>
      <c r="I3" s="19"/>
      <c r="J3" s="19"/>
      <c r="K3" s="19"/>
      <c r="L3" s="19"/>
      <c r="M3" s="19"/>
      <c r="N3" s="19"/>
      <c r="O3" s="19"/>
      <c r="P3" s="19"/>
      <c r="Q3" s="19"/>
      <c r="R3" s="19"/>
      <c r="S3" s="48"/>
      <c r="T3" s="19"/>
      <c r="U3" s="19"/>
      <c r="V3" s="19"/>
      <c r="W3" s="19"/>
      <c r="X3" s="19"/>
      <c r="Y3" s="19"/>
      <c r="Z3" s="19"/>
      <c r="AA3" s="19"/>
      <c r="AB3" s="19"/>
      <c r="AC3" s="48"/>
      <c r="AD3" s="48"/>
      <c r="AE3" s="19"/>
      <c r="AF3" s="19"/>
      <c r="AG3" s="166" t="s">
        <v>3</v>
      </c>
      <c r="AH3" s="166"/>
      <c r="AI3" s="167" t="s">
        <v>4</v>
      </c>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313"/>
      <c r="ED3" s="313"/>
      <c r="EE3" s="313"/>
      <c r="EF3" s="313"/>
      <c r="EG3" s="313"/>
      <c r="EH3" s="313"/>
      <c r="EI3" s="313"/>
      <c r="EJ3" s="313"/>
      <c r="EK3" s="313"/>
      <c r="EL3" s="313"/>
      <c r="EM3" s="313"/>
      <c r="EN3" s="313"/>
      <c r="EO3" s="313"/>
      <c r="EP3" s="313"/>
      <c r="EQ3" s="313"/>
      <c r="ER3" s="313"/>
      <c r="ES3" s="313"/>
      <c r="ET3" s="313"/>
      <c r="EU3" s="313"/>
      <c r="EV3" s="313"/>
      <c r="EW3" s="313"/>
      <c r="EX3" s="313"/>
      <c r="EY3" s="313"/>
      <c r="EZ3" s="313"/>
      <c r="FA3" s="313"/>
      <c r="FB3" s="313"/>
      <c r="FC3" s="313"/>
      <c r="FD3" s="313"/>
      <c r="FE3" s="313"/>
      <c r="FF3" s="313"/>
      <c r="FG3" s="313"/>
      <c r="FH3" s="313"/>
      <c r="FI3" s="313"/>
      <c r="FJ3" s="313"/>
      <c r="FK3" s="313"/>
      <c r="FL3" s="313"/>
      <c r="FM3" s="313"/>
      <c r="FN3" s="313"/>
      <c r="FO3" s="313"/>
      <c r="FP3" s="313"/>
      <c r="FQ3" s="313"/>
      <c r="FR3" s="313"/>
      <c r="FS3" s="313"/>
      <c r="FT3" s="313"/>
      <c r="FU3" s="313"/>
      <c r="FV3" s="313"/>
      <c r="FW3" s="313"/>
      <c r="FX3" s="313"/>
      <c r="FY3" s="313"/>
      <c r="FZ3" s="313"/>
      <c r="GA3" s="313"/>
      <c r="GB3" s="313"/>
      <c r="GC3" s="313"/>
      <c r="GD3" s="313"/>
      <c r="GE3" s="313"/>
      <c r="GF3" s="313"/>
      <c r="GG3" s="313"/>
      <c r="GH3" s="313"/>
      <c r="GI3" s="313"/>
      <c r="GJ3" s="313"/>
      <c r="GK3" s="313"/>
      <c r="GL3" s="313"/>
      <c r="GM3" s="313"/>
      <c r="GN3" s="313"/>
      <c r="GO3" s="313"/>
      <c r="GP3" s="313"/>
      <c r="GQ3" s="313"/>
      <c r="GR3" s="313"/>
      <c r="GS3" s="313"/>
      <c r="GT3" s="313"/>
      <c r="GU3" s="313"/>
      <c r="GV3" s="313"/>
      <c r="GW3" s="313"/>
      <c r="GX3" s="313"/>
      <c r="GY3" s="313"/>
      <c r="GZ3" s="313"/>
      <c r="HA3" s="313"/>
      <c r="HB3" s="313"/>
      <c r="HC3" s="313"/>
      <c r="HD3" s="313"/>
      <c r="HE3" s="313"/>
      <c r="HF3" s="313"/>
      <c r="HG3" s="313"/>
      <c r="HH3" s="313"/>
      <c r="HI3" s="313"/>
      <c r="HJ3" s="313"/>
      <c r="HK3" s="313"/>
      <c r="HL3" s="313"/>
      <c r="HM3" s="313"/>
      <c r="HN3" s="313"/>
      <c r="HO3" s="313"/>
      <c r="HP3" s="313"/>
      <c r="HQ3" s="313"/>
      <c r="HR3" s="313"/>
      <c r="HS3" s="313"/>
      <c r="HT3" s="313"/>
      <c r="HU3" s="313"/>
      <c r="HV3" s="313"/>
      <c r="HW3" s="313"/>
      <c r="HX3" s="313"/>
      <c r="HY3" s="313"/>
      <c r="HZ3" s="313"/>
      <c r="IA3" s="313"/>
      <c r="IB3" s="313"/>
      <c r="IC3" s="313"/>
      <c r="ID3" s="313"/>
      <c r="IE3" s="313"/>
      <c r="IF3" s="313"/>
      <c r="IG3" s="313"/>
      <c r="IH3" s="313"/>
      <c r="II3" s="313"/>
      <c r="IJ3" s="313"/>
      <c r="IK3" s="313"/>
      <c r="IL3" s="313"/>
      <c r="IM3" s="313"/>
      <c r="IN3" s="313"/>
      <c r="IO3" s="313"/>
      <c r="IP3" s="313"/>
      <c r="IQ3" s="313"/>
      <c r="IR3" s="313"/>
      <c r="IS3" s="313"/>
      <c r="IT3" s="313"/>
      <c r="IU3" s="313"/>
      <c r="IV3" s="313"/>
      <c r="IW3" s="313"/>
      <c r="IX3" s="313"/>
      <c r="IY3" s="313"/>
      <c r="IZ3" s="313"/>
      <c r="JA3" s="313"/>
      <c r="JB3" s="313"/>
      <c r="JC3" s="313"/>
      <c r="JD3" s="313"/>
      <c r="JE3" s="313"/>
      <c r="JF3" s="313"/>
      <c r="JG3" s="313"/>
      <c r="JH3" s="313"/>
      <c r="JI3" s="313"/>
      <c r="JJ3" s="313"/>
      <c r="JK3" s="313"/>
      <c r="JL3" s="313"/>
      <c r="JM3" s="313"/>
      <c r="JN3" s="313"/>
      <c r="JO3" s="313"/>
      <c r="JP3" s="313"/>
      <c r="JQ3" s="313"/>
      <c r="JR3" s="313"/>
      <c r="JS3" s="313"/>
      <c r="JT3" s="313"/>
      <c r="JU3" s="313"/>
      <c r="JV3" s="313"/>
      <c r="JW3" s="313"/>
      <c r="JX3" s="313"/>
      <c r="JY3" s="313"/>
      <c r="JZ3" s="313"/>
      <c r="KA3" s="313"/>
      <c r="KB3" s="313"/>
      <c r="KC3" s="313"/>
      <c r="KD3" s="313"/>
      <c r="KE3" s="313"/>
      <c r="KF3" s="313"/>
      <c r="KG3" s="313"/>
      <c r="KH3" s="313"/>
      <c r="KI3" s="313"/>
      <c r="KJ3" s="313"/>
      <c r="KK3" s="313"/>
      <c r="KL3" s="313"/>
      <c r="KM3" s="313"/>
      <c r="KN3" s="313"/>
      <c r="KO3" s="313"/>
      <c r="KP3" s="313"/>
      <c r="KQ3" s="313"/>
      <c r="KR3" s="313"/>
      <c r="KS3" s="313"/>
      <c r="KT3" s="313"/>
      <c r="KU3" s="313"/>
      <c r="KV3" s="313"/>
      <c r="KW3" s="313"/>
      <c r="KX3" s="313"/>
      <c r="KY3" s="313"/>
      <c r="KZ3" s="313"/>
      <c r="LA3" s="313"/>
      <c r="LB3" s="313"/>
      <c r="LC3" s="313"/>
      <c r="LD3" s="313"/>
      <c r="LE3" s="313"/>
      <c r="LF3" s="313"/>
      <c r="LG3" s="313"/>
      <c r="LH3" s="313"/>
      <c r="LI3" s="313"/>
      <c r="LJ3" s="313"/>
      <c r="LK3" s="313"/>
      <c r="LL3" s="313"/>
      <c r="LM3" s="313"/>
      <c r="LN3" s="313"/>
      <c r="LO3" s="313"/>
      <c r="LP3" s="313"/>
      <c r="LQ3" s="313"/>
      <c r="LR3" s="313"/>
      <c r="LS3" s="313"/>
      <c r="LT3" s="313"/>
      <c r="LU3" s="313"/>
      <c r="LV3" s="313"/>
      <c r="LW3" s="313"/>
      <c r="LX3" s="313"/>
      <c r="LY3" s="313"/>
      <c r="LZ3" s="313"/>
      <c r="MA3" s="313"/>
      <c r="MB3" s="313"/>
      <c r="MC3" s="313"/>
      <c r="MD3" s="313"/>
      <c r="ME3" s="313"/>
      <c r="MF3" s="313"/>
      <c r="MG3" s="313"/>
      <c r="MH3" s="313"/>
      <c r="MI3" s="313"/>
      <c r="MJ3" s="313"/>
      <c r="MK3" s="313"/>
      <c r="ML3" s="313"/>
      <c r="MM3" s="313"/>
      <c r="MN3" s="313"/>
      <c r="MO3" s="313"/>
      <c r="MP3" s="313"/>
      <c r="MQ3" s="313"/>
      <c r="MR3" s="313"/>
      <c r="MS3" s="313"/>
      <c r="MT3" s="313"/>
      <c r="MU3" s="313"/>
      <c r="MV3" s="313"/>
      <c r="MW3" s="313"/>
      <c r="MX3" s="313"/>
      <c r="MY3" s="313"/>
      <c r="MZ3" s="313"/>
      <c r="NA3" s="313"/>
      <c r="NB3" s="313"/>
      <c r="NC3" s="313"/>
      <c r="ND3" s="313"/>
      <c r="NE3" s="313"/>
      <c r="NF3" s="313"/>
      <c r="NG3" s="313"/>
      <c r="NH3" s="313"/>
      <c r="NI3" s="313"/>
      <c r="NJ3" s="313"/>
      <c r="NK3" s="313"/>
      <c r="NL3" s="313"/>
      <c r="NM3" s="313"/>
      <c r="NN3" s="313"/>
      <c r="NO3" s="313"/>
      <c r="NP3" s="313"/>
      <c r="NQ3" s="313"/>
      <c r="NR3" s="313"/>
      <c r="NS3" s="313"/>
      <c r="NT3" s="313"/>
      <c r="NU3" s="313"/>
      <c r="NV3" s="313"/>
      <c r="NW3" s="313"/>
      <c r="NX3" s="313"/>
      <c r="NY3" s="313"/>
      <c r="NZ3" s="313"/>
      <c r="OA3" s="313"/>
      <c r="OB3" s="313"/>
      <c r="OC3" s="313"/>
      <c r="OD3" s="313"/>
      <c r="OE3" s="313"/>
      <c r="OF3" s="313"/>
      <c r="OG3" s="313"/>
      <c r="OH3" s="313"/>
      <c r="OI3" s="313"/>
      <c r="OJ3" s="313"/>
      <c r="OK3" s="313"/>
      <c r="OL3" s="313"/>
      <c r="OM3" s="313"/>
      <c r="ON3" s="313"/>
      <c r="OO3" s="313"/>
      <c r="OP3" s="313"/>
      <c r="OQ3" s="313"/>
      <c r="OR3" s="313"/>
      <c r="OS3" s="313"/>
      <c r="OT3" s="313"/>
      <c r="OU3" s="313"/>
      <c r="OV3" s="313"/>
      <c r="OW3" s="313"/>
      <c r="OX3" s="313"/>
      <c r="OY3" s="313"/>
      <c r="OZ3" s="313"/>
      <c r="PA3" s="313"/>
      <c r="PB3" s="313"/>
      <c r="PC3" s="313"/>
      <c r="PD3" s="313"/>
      <c r="PE3" s="313"/>
      <c r="PF3" s="313"/>
      <c r="PG3" s="313"/>
      <c r="PH3" s="313"/>
      <c r="PI3" s="313"/>
      <c r="PJ3" s="313"/>
      <c r="PK3" s="313"/>
      <c r="PL3" s="313"/>
      <c r="PM3" s="313"/>
      <c r="PN3" s="313"/>
      <c r="PO3" s="313"/>
      <c r="PP3" s="313"/>
      <c r="PQ3" s="313"/>
      <c r="PR3" s="313"/>
      <c r="PS3" s="313"/>
      <c r="PT3" s="313"/>
      <c r="PU3" s="313"/>
      <c r="PV3" s="313"/>
      <c r="PW3" s="313"/>
      <c r="PX3" s="313"/>
      <c r="PY3" s="313"/>
      <c r="PZ3" s="313"/>
      <c r="QA3" s="313"/>
      <c r="QB3" s="313"/>
      <c r="QC3" s="313"/>
      <c r="QD3" s="313"/>
      <c r="QE3" s="313"/>
      <c r="QF3" s="313"/>
      <c r="QG3" s="313"/>
      <c r="QH3" s="313"/>
      <c r="QI3" s="313"/>
      <c r="QJ3" s="313"/>
      <c r="QK3" s="313"/>
      <c r="QL3" s="313"/>
      <c r="QM3" s="313"/>
      <c r="QN3" s="313"/>
      <c r="QO3" s="313"/>
      <c r="QP3" s="313"/>
      <c r="QQ3" s="313"/>
      <c r="QR3" s="313"/>
      <c r="QS3" s="313"/>
      <c r="QT3" s="313"/>
      <c r="QU3" s="313"/>
      <c r="QV3" s="313"/>
      <c r="QW3" s="313"/>
      <c r="QX3" s="313"/>
      <c r="QY3" s="313"/>
      <c r="QZ3" s="313"/>
      <c r="RA3" s="313"/>
      <c r="RB3" s="313"/>
      <c r="RC3" s="313"/>
      <c r="RD3" s="313"/>
      <c r="RE3" s="313"/>
      <c r="RF3" s="313"/>
      <c r="RG3" s="313"/>
      <c r="RH3" s="313"/>
      <c r="RI3" s="313"/>
      <c r="RJ3" s="313"/>
      <c r="RK3" s="313"/>
      <c r="RL3" s="313"/>
      <c r="RM3" s="313"/>
      <c r="RN3" s="313"/>
      <c r="RO3" s="313"/>
      <c r="RP3" s="313"/>
      <c r="RQ3" s="313"/>
      <c r="RR3" s="313"/>
      <c r="RS3" s="313"/>
      <c r="RT3" s="313"/>
      <c r="RU3" s="313"/>
      <c r="RV3" s="313"/>
      <c r="RW3" s="313"/>
      <c r="RX3" s="313"/>
      <c r="RY3" s="313"/>
      <c r="RZ3" s="313"/>
      <c r="SA3" s="313"/>
      <c r="SB3" s="313"/>
      <c r="SC3" s="313"/>
      <c r="SD3" s="313"/>
      <c r="SE3" s="313"/>
      <c r="SF3" s="313"/>
      <c r="SG3" s="313"/>
      <c r="SH3" s="313"/>
      <c r="SI3" s="313"/>
      <c r="SJ3" s="313"/>
      <c r="SK3" s="313"/>
      <c r="SL3" s="313"/>
      <c r="SM3" s="313"/>
      <c r="SN3" s="313"/>
      <c r="SO3" s="313"/>
      <c r="SP3" s="313"/>
      <c r="SQ3" s="313"/>
      <c r="SR3" s="313"/>
      <c r="SS3" s="313"/>
      <c r="ST3" s="313"/>
      <c r="SU3" s="313"/>
      <c r="SV3" s="313"/>
      <c r="SW3" s="313"/>
      <c r="SX3" s="313"/>
      <c r="SY3" s="313"/>
      <c r="SZ3" s="313"/>
      <c r="TA3" s="313"/>
      <c r="TB3" s="313"/>
      <c r="TC3" s="313"/>
      <c r="TD3" s="313"/>
      <c r="TE3" s="313"/>
      <c r="TF3" s="313"/>
      <c r="TG3" s="313"/>
      <c r="TH3" s="313"/>
      <c r="TI3" s="313"/>
      <c r="TJ3" s="313"/>
      <c r="TK3" s="313"/>
      <c r="TL3" s="313"/>
      <c r="TM3" s="313"/>
      <c r="TN3" s="313"/>
      <c r="TO3" s="313"/>
      <c r="TP3" s="313"/>
      <c r="TQ3" s="313"/>
      <c r="TR3" s="313"/>
      <c r="TS3" s="313"/>
      <c r="TT3" s="313"/>
      <c r="TU3" s="313"/>
      <c r="TV3" s="313"/>
      <c r="TW3" s="313"/>
      <c r="TX3" s="313"/>
      <c r="TY3" s="313"/>
      <c r="TZ3" s="313"/>
      <c r="UA3" s="313"/>
      <c r="UB3" s="313"/>
      <c r="UC3" s="313"/>
      <c r="UD3" s="313"/>
      <c r="UE3" s="313"/>
      <c r="UF3" s="313"/>
      <c r="UG3" s="313"/>
      <c r="UH3" s="313"/>
      <c r="UI3" s="313"/>
      <c r="UJ3" s="313"/>
      <c r="UK3" s="313"/>
      <c r="UL3" s="313"/>
      <c r="UM3" s="313"/>
      <c r="UN3" s="313"/>
      <c r="UO3" s="313"/>
      <c r="UP3" s="313"/>
      <c r="UQ3" s="313"/>
      <c r="UR3" s="313"/>
      <c r="US3" s="313"/>
      <c r="UT3" s="313"/>
      <c r="UU3" s="313"/>
      <c r="UV3" s="313"/>
      <c r="UW3" s="313"/>
      <c r="UX3" s="313"/>
      <c r="UY3" s="313"/>
      <c r="UZ3" s="313"/>
      <c r="VA3" s="313"/>
      <c r="VB3" s="313"/>
      <c r="VC3" s="313"/>
      <c r="VD3" s="313"/>
      <c r="VE3" s="313"/>
      <c r="VF3" s="313"/>
      <c r="VG3" s="313"/>
      <c r="VH3" s="313"/>
      <c r="VI3" s="313"/>
      <c r="VJ3" s="313"/>
      <c r="VK3" s="313"/>
      <c r="VL3" s="313"/>
      <c r="VM3" s="313"/>
      <c r="VN3" s="313"/>
      <c r="VO3" s="313"/>
      <c r="VP3" s="313"/>
      <c r="VQ3" s="313"/>
      <c r="VR3" s="313"/>
      <c r="VS3" s="313"/>
      <c r="VT3" s="313"/>
      <c r="VU3" s="313"/>
      <c r="VV3" s="313"/>
      <c r="VW3" s="313"/>
      <c r="VX3" s="313"/>
      <c r="VY3" s="313"/>
      <c r="VZ3" s="313"/>
      <c r="WA3" s="313"/>
      <c r="WB3" s="313"/>
      <c r="WC3" s="313"/>
      <c r="WD3" s="313"/>
      <c r="WE3" s="313"/>
      <c r="WF3" s="313"/>
      <c r="WG3" s="313"/>
      <c r="WH3" s="313"/>
      <c r="WI3" s="313"/>
      <c r="WJ3" s="313"/>
      <c r="WK3" s="313"/>
      <c r="WL3" s="313"/>
      <c r="WM3" s="313"/>
      <c r="WN3" s="313"/>
      <c r="WO3" s="313"/>
      <c r="WP3" s="313"/>
      <c r="WQ3" s="313"/>
      <c r="WR3" s="313"/>
      <c r="WS3" s="313"/>
      <c r="WT3" s="313"/>
      <c r="WU3" s="313"/>
      <c r="WV3" s="313"/>
      <c r="WW3" s="313"/>
      <c r="WX3" s="313"/>
      <c r="WY3" s="313"/>
      <c r="WZ3" s="313"/>
      <c r="XA3" s="313"/>
      <c r="XB3" s="313"/>
      <c r="XC3" s="313"/>
      <c r="XD3" s="313"/>
      <c r="XE3" s="313"/>
      <c r="XF3" s="313"/>
      <c r="XG3" s="313"/>
      <c r="XH3" s="313"/>
      <c r="XI3" s="313"/>
      <c r="XJ3" s="313"/>
      <c r="XK3" s="313"/>
      <c r="XL3" s="313"/>
      <c r="XM3" s="313"/>
      <c r="XN3" s="313"/>
      <c r="XO3" s="313"/>
      <c r="XP3" s="313"/>
      <c r="XQ3" s="313"/>
      <c r="XR3" s="313"/>
      <c r="XS3" s="313"/>
      <c r="XT3" s="313"/>
      <c r="XU3" s="313"/>
      <c r="XV3" s="313"/>
      <c r="XW3" s="313"/>
      <c r="XX3" s="313"/>
      <c r="XY3" s="313"/>
      <c r="XZ3" s="313"/>
      <c r="YA3" s="313"/>
      <c r="YB3" s="313"/>
      <c r="YC3" s="313"/>
      <c r="YD3" s="313"/>
      <c r="YE3" s="313"/>
      <c r="YF3" s="313"/>
      <c r="YG3" s="313"/>
      <c r="YH3" s="313"/>
      <c r="YI3" s="313"/>
      <c r="YJ3" s="313"/>
      <c r="YK3" s="313"/>
      <c r="YL3" s="313"/>
      <c r="YM3" s="313"/>
      <c r="YN3" s="313"/>
      <c r="YO3" s="313"/>
      <c r="YP3" s="313"/>
      <c r="YQ3" s="313"/>
      <c r="YR3" s="313"/>
      <c r="YS3" s="313"/>
      <c r="YT3" s="313"/>
      <c r="YU3" s="313"/>
      <c r="YV3" s="313"/>
      <c r="YW3" s="313"/>
      <c r="YX3" s="313"/>
      <c r="YY3" s="313"/>
      <c r="YZ3" s="313"/>
      <c r="ZA3" s="313"/>
      <c r="ZB3" s="313"/>
      <c r="ZC3" s="313"/>
      <c r="ZD3" s="313"/>
      <c r="ZE3" s="313"/>
      <c r="ZF3" s="313"/>
      <c r="ZG3" s="313"/>
      <c r="ZH3" s="313"/>
      <c r="ZI3" s="313"/>
      <c r="ZJ3" s="313"/>
      <c r="ZK3" s="313"/>
      <c r="ZL3" s="313"/>
      <c r="ZM3" s="313"/>
      <c r="ZN3" s="313"/>
      <c r="ZO3" s="313"/>
      <c r="ZP3" s="313"/>
      <c r="ZQ3" s="313"/>
      <c r="ZR3" s="313"/>
      <c r="ZS3" s="313"/>
      <c r="ZT3" s="313"/>
      <c r="ZU3" s="313"/>
      <c r="ZV3" s="313"/>
      <c r="ZW3" s="313"/>
      <c r="ZX3" s="313"/>
      <c r="ZY3" s="313"/>
      <c r="ZZ3" s="313"/>
      <c r="AAA3" s="313"/>
      <c r="AAB3" s="313"/>
      <c r="AAC3" s="313"/>
      <c r="AAD3" s="313"/>
      <c r="AAE3" s="313"/>
      <c r="AAF3" s="313"/>
      <c r="AAG3" s="313"/>
      <c r="AAH3" s="313"/>
      <c r="AAI3" s="313"/>
      <c r="AAJ3" s="313"/>
      <c r="AAK3" s="313"/>
      <c r="AAL3" s="313"/>
      <c r="AAM3" s="313"/>
      <c r="AAN3" s="313"/>
      <c r="AAO3" s="313"/>
      <c r="AAP3" s="313"/>
      <c r="AAQ3" s="313"/>
      <c r="AAR3" s="313"/>
      <c r="AAS3" s="313"/>
      <c r="AAT3" s="313"/>
      <c r="AAU3" s="313"/>
      <c r="AAV3" s="313"/>
      <c r="AAW3" s="313"/>
      <c r="AAX3" s="313"/>
      <c r="AAY3" s="313"/>
      <c r="AAZ3" s="313"/>
      <c r="ABA3" s="313"/>
      <c r="ABB3" s="313"/>
      <c r="ABC3" s="313"/>
      <c r="ABD3" s="313"/>
      <c r="ABE3" s="313"/>
      <c r="ABF3" s="313"/>
      <c r="ABG3" s="313"/>
      <c r="ABH3" s="313"/>
      <c r="ABI3" s="313"/>
      <c r="ABJ3" s="313"/>
      <c r="ABK3" s="313"/>
      <c r="ABL3" s="313"/>
      <c r="ABM3" s="313"/>
      <c r="ABN3" s="313"/>
      <c r="ABO3" s="313"/>
      <c r="ABP3" s="313"/>
      <c r="ABQ3" s="313"/>
      <c r="ABR3" s="313"/>
      <c r="ABS3" s="313"/>
      <c r="ABT3" s="313"/>
      <c r="ABU3" s="313"/>
      <c r="ABV3" s="313"/>
      <c r="ABW3" s="313"/>
      <c r="ABX3" s="313"/>
      <c r="ABY3" s="313"/>
      <c r="ABZ3" s="313"/>
      <c r="ACA3" s="313"/>
      <c r="ACB3" s="313"/>
      <c r="ACC3" s="313"/>
      <c r="ACD3" s="313"/>
      <c r="ACE3" s="313"/>
      <c r="ACF3" s="313"/>
      <c r="ACG3" s="313"/>
      <c r="ACH3" s="313"/>
      <c r="ACI3" s="313"/>
      <c r="ACJ3" s="313"/>
      <c r="ACK3" s="313"/>
      <c r="ACL3" s="313"/>
      <c r="ACM3" s="313"/>
      <c r="ACN3" s="313"/>
      <c r="ACO3" s="313"/>
      <c r="ACP3" s="313"/>
      <c r="ACQ3" s="313"/>
      <c r="ACR3" s="313"/>
      <c r="ACS3" s="313"/>
      <c r="ACT3" s="313"/>
      <c r="ACU3" s="313"/>
      <c r="ACV3" s="313"/>
      <c r="ACW3" s="313"/>
      <c r="ACX3" s="313"/>
      <c r="ACY3" s="313"/>
      <c r="ACZ3" s="313"/>
      <c r="ADA3" s="313"/>
      <c r="ADB3" s="313"/>
      <c r="ADC3" s="313"/>
      <c r="ADD3" s="313"/>
      <c r="ADE3" s="313"/>
      <c r="ADF3" s="313"/>
      <c r="ADG3" s="313"/>
      <c r="ADH3" s="313"/>
      <c r="ADI3" s="313"/>
      <c r="ADJ3" s="313"/>
      <c r="ADK3" s="313"/>
      <c r="ADL3" s="313"/>
      <c r="ADM3" s="313"/>
      <c r="ADN3" s="313"/>
      <c r="ADO3" s="313"/>
      <c r="ADP3" s="313"/>
      <c r="ADQ3" s="313"/>
      <c r="ADR3" s="313"/>
      <c r="ADS3" s="313"/>
      <c r="ADT3" s="313"/>
      <c r="ADU3" s="313"/>
      <c r="ADV3" s="313"/>
      <c r="ADW3" s="313"/>
      <c r="ADX3" s="313"/>
      <c r="ADY3" s="313"/>
      <c r="ADZ3" s="313"/>
      <c r="AEA3" s="313"/>
      <c r="AEB3" s="313"/>
      <c r="AEC3" s="313"/>
      <c r="AED3" s="313"/>
      <c r="AEE3" s="313"/>
      <c r="AEF3" s="313"/>
      <c r="AEG3" s="313"/>
      <c r="AEH3" s="313"/>
      <c r="AEI3" s="313"/>
      <c r="AEJ3" s="313"/>
      <c r="AEK3" s="313"/>
      <c r="AEL3" s="313"/>
      <c r="AEM3" s="313"/>
      <c r="AEN3" s="313"/>
      <c r="AEO3" s="313"/>
      <c r="AEP3" s="313"/>
      <c r="AEQ3" s="313"/>
      <c r="AER3" s="313"/>
      <c r="AES3" s="313"/>
      <c r="AET3" s="313"/>
      <c r="AEU3" s="313"/>
      <c r="AEV3" s="313"/>
      <c r="AEW3" s="313"/>
      <c r="AEX3" s="313"/>
      <c r="AEY3" s="313"/>
      <c r="AEZ3" s="313"/>
      <c r="AFA3" s="313"/>
      <c r="AFB3" s="313"/>
      <c r="AFC3" s="313"/>
      <c r="AFD3" s="313"/>
      <c r="AFE3" s="313"/>
      <c r="AFF3" s="313"/>
      <c r="AFG3" s="313"/>
      <c r="AFH3" s="313"/>
      <c r="AFI3" s="313"/>
      <c r="AFJ3" s="313"/>
      <c r="AFK3" s="313"/>
      <c r="AFL3" s="313"/>
      <c r="AFM3" s="313"/>
      <c r="AFN3" s="313"/>
      <c r="AFO3" s="313"/>
      <c r="AFP3" s="313"/>
      <c r="AFQ3" s="313"/>
      <c r="AFR3" s="313"/>
      <c r="AFS3" s="313"/>
      <c r="AFT3" s="313"/>
      <c r="AFU3" s="313"/>
      <c r="AFV3" s="313"/>
      <c r="AFW3" s="313"/>
      <c r="AFX3" s="313"/>
      <c r="AFY3" s="313"/>
      <c r="AFZ3" s="313"/>
      <c r="AGA3" s="313"/>
      <c r="AGB3" s="313"/>
      <c r="AGC3" s="313"/>
      <c r="AGD3" s="313"/>
      <c r="AGE3" s="313"/>
      <c r="AGF3" s="313"/>
      <c r="AGG3" s="313"/>
      <c r="AGH3" s="313"/>
      <c r="AGI3" s="313"/>
      <c r="AGJ3" s="313"/>
      <c r="AGK3" s="313"/>
      <c r="AGL3" s="313"/>
      <c r="AGM3" s="313"/>
      <c r="AGN3" s="313"/>
      <c r="AGO3" s="313"/>
      <c r="AGP3" s="313"/>
      <c r="AGQ3" s="313"/>
      <c r="AGR3" s="313"/>
      <c r="AGS3" s="313"/>
      <c r="AGT3" s="313"/>
      <c r="AGU3" s="313"/>
      <c r="AGV3" s="313"/>
      <c r="AGW3" s="313"/>
      <c r="AGX3" s="313"/>
      <c r="AGY3" s="313"/>
      <c r="AGZ3" s="313"/>
      <c r="AHA3" s="313"/>
      <c r="AHB3" s="313"/>
      <c r="AHC3" s="313"/>
      <c r="AHD3" s="313"/>
      <c r="AHE3" s="313"/>
      <c r="AHF3" s="313"/>
      <c r="AHG3" s="313"/>
      <c r="AHH3" s="313"/>
      <c r="AHI3" s="313"/>
      <c r="AHJ3" s="313"/>
      <c r="AHK3" s="313"/>
      <c r="AHL3" s="313"/>
      <c r="AHM3" s="313"/>
      <c r="AHN3" s="313"/>
      <c r="AHO3" s="313"/>
      <c r="AHP3" s="313"/>
      <c r="AHQ3" s="313"/>
      <c r="AHR3" s="313"/>
      <c r="AHS3" s="313"/>
      <c r="AHT3" s="313"/>
      <c r="AHU3" s="313"/>
      <c r="AHV3" s="313"/>
      <c r="AHW3" s="313"/>
      <c r="AHX3" s="313"/>
      <c r="AHY3" s="313"/>
      <c r="AHZ3" s="313"/>
      <c r="AIA3" s="313"/>
      <c r="AIB3" s="313"/>
      <c r="AIC3" s="313"/>
      <c r="AID3" s="313"/>
      <c r="AIE3" s="313"/>
      <c r="AIF3" s="313"/>
      <c r="AIG3" s="313"/>
      <c r="AIH3" s="313"/>
      <c r="AII3" s="313"/>
      <c r="AIJ3" s="313"/>
      <c r="AIK3" s="313"/>
      <c r="AIL3" s="313"/>
      <c r="AIM3" s="313"/>
      <c r="AIN3" s="313"/>
      <c r="AIO3" s="313"/>
      <c r="AIP3" s="313"/>
      <c r="AIQ3" s="313"/>
      <c r="AIR3" s="313"/>
      <c r="AIS3" s="313"/>
      <c r="AIT3" s="313"/>
      <c r="AIU3" s="313"/>
      <c r="AIV3" s="313"/>
      <c r="AIW3" s="313"/>
      <c r="AIX3" s="313"/>
      <c r="AIY3" s="313"/>
      <c r="AIZ3" s="313"/>
      <c r="AJA3" s="313"/>
      <c r="AJB3" s="313"/>
      <c r="AJC3" s="313"/>
      <c r="AJD3" s="313"/>
      <c r="AJE3" s="313"/>
      <c r="AJF3" s="313"/>
      <c r="AJG3" s="313"/>
      <c r="AJH3" s="313"/>
      <c r="AJI3" s="313"/>
      <c r="AJJ3" s="313"/>
      <c r="AJK3" s="313"/>
      <c r="AJL3" s="313"/>
      <c r="AJM3" s="313"/>
      <c r="AJN3" s="313"/>
      <c r="AJO3" s="313"/>
      <c r="AJP3" s="313"/>
      <c r="AJQ3" s="313"/>
      <c r="AJR3" s="313"/>
      <c r="AJS3" s="313"/>
      <c r="AJT3" s="313"/>
      <c r="AJU3" s="313"/>
      <c r="AJV3" s="313"/>
      <c r="AJW3" s="313"/>
      <c r="AJX3" s="313"/>
      <c r="AJY3" s="313"/>
      <c r="AJZ3" s="313"/>
      <c r="AKA3" s="313"/>
      <c r="AKB3" s="313"/>
      <c r="AKC3" s="313"/>
      <c r="AKD3" s="313"/>
      <c r="AKE3" s="313"/>
      <c r="AKF3" s="313"/>
      <c r="AKG3" s="313"/>
      <c r="AKH3" s="313"/>
      <c r="AKI3" s="313"/>
      <c r="AKJ3" s="313"/>
      <c r="AKK3" s="313"/>
      <c r="AKL3" s="313"/>
      <c r="AKM3" s="313"/>
      <c r="AKN3" s="313"/>
      <c r="AKO3" s="313"/>
      <c r="AKP3" s="313"/>
      <c r="AKQ3" s="313"/>
      <c r="AKR3" s="313"/>
      <c r="AKS3" s="313"/>
      <c r="AKT3" s="313"/>
      <c r="AKU3" s="313"/>
      <c r="AKV3" s="313"/>
      <c r="AKW3" s="313"/>
      <c r="AKX3" s="313"/>
      <c r="AKY3" s="313"/>
      <c r="AKZ3" s="313"/>
      <c r="ALA3" s="313"/>
      <c r="ALB3" s="313"/>
      <c r="ALC3" s="313"/>
      <c r="ALD3" s="313"/>
      <c r="ALE3" s="313"/>
      <c r="ALF3" s="313"/>
      <c r="ALG3" s="313"/>
      <c r="ALH3" s="313"/>
      <c r="ALI3" s="313"/>
      <c r="ALJ3" s="313"/>
      <c r="ALK3" s="313"/>
      <c r="ALL3" s="313"/>
      <c r="ALM3" s="313"/>
      <c r="ALN3" s="313"/>
      <c r="ALO3" s="313"/>
      <c r="ALP3" s="313"/>
      <c r="ALQ3" s="313"/>
      <c r="ALR3" s="313"/>
      <c r="ALS3" s="313"/>
      <c r="ALT3" s="313"/>
      <c r="ALU3" s="313"/>
      <c r="ALV3" s="313"/>
      <c r="ALW3" s="313"/>
      <c r="ALX3" s="313"/>
      <c r="ALY3" s="313"/>
      <c r="ALZ3" s="313"/>
      <c r="AMA3" s="313"/>
      <c r="AMB3" s="313"/>
      <c r="AMC3" s="313"/>
      <c r="AMD3" s="313"/>
      <c r="AME3" s="313"/>
      <c r="AMF3" s="313"/>
      <c r="AMG3" s="313"/>
      <c r="AMH3" s="313"/>
      <c r="AMI3" s="313"/>
      <c r="AMJ3" s="313"/>
      <c r="AMK3" s="313"/>
      <c r="AML3" s="313"/>
      <c r="AMM3" s="313"/>
      <c r="AMN3" s="313"/>
      <c r="AMO3" s="313"/>
      <c r="AMP3" s="313"/>
      <c r="AMQ3" s="313"/>
      <c r="AMR3" s="313"/>
      <c r="AMS3" s="313"/>
      <c r="AMT3" s="313"/>
      <c r="AMU3" s="313"/>
      <c r="AMV3" s="313"/>
      <c r="AMW3" s="313"/>
      <c r="AMX3" s="313"/>
      <c r="AMY3" s="313"/>
      <c r="AMZ3" s="313"/>
      <c r="ANA3" s="313"/>
      <c r="ANB3" s="313"/>
      <c r="ANC3" s="313"/>
      <c r="AND3" s="313"/>
      <c r="ANE3" s="313"/>
      <c r="ANF3" s="313"/>
      <c r="ANG3" s="313"/>
      <c r="ANH3" s="313"/>
      <c r="ANI3" s="313"/>
      <c r="ANJ3" s="313"/>
      <c r="ANK3" s="313"/>
      <c r="ANL3" s="313"/>
      <c r="ANM3" s="313"/>
      <c r="ANN3" s="313"/>
      <c r="ANO3" s="313"/>
      <c r="ANP3" s="313"/>
      <c r="ANQ3" s="313"/>
      <c r="ANR3" s="313"/>
      <c r="ANS3" s="313"/>
      <c r="ANT3" s="313"/>
      <c r="ANU3" s="313"/>
      <c r="ANV3" s="313"/>
      <c r="ANW3" s="313"/>
      <c r="ANX3" s="313"/>
      <c r="ANY3" s="313"/>
      <c r="ANZ3" s="313"/>
      <c r="AOA3" s="313"/>
      <c r="AOB3" s="313"/>
      <c r="AOC3" s="313"/>
      <c r="AOD3" s="313"/>
      <c r="AOE3" s="313"/>
      <c r="AOF3" s="313"/>
      <c r="AOG3" s="313"/>
      <c r="AOH3" s="313"/>
      <c r="AOI3" s="313"/>
      <c r="AOJ3" s="313"/>
      <c r="AOK3" s="313"/>
      <c r="AOL3" s="313"/>
      <c r="AOM3" s="313"/>
      <c r="AON3" s="313"/>
      <c r="AOO3" s="313"/>
      <c r="AOP3" s="313"/>
      <c r="AOQ3" s="313"/>
      <c r="AOR3" s="313"/>
      <c r="AOS3" s="313"/>
      <c r="AOT3" s="313"/>
      <c r="AOU3" s="313"/>
      <c r="AOV3" s="313"/>
      <c r="AOW3" s="313"/>
      <c r="AOX3" s="313"/>
      <c r="AOY3" s="313"/>
      <c r="AOZ3" s="313"/>
      <c r="APA3" s="313"/>
      <c r="APB3" s="313"/>
      <c r="APC3" s="313"/>
      <c r="APD3" s="313"/>
      <c r="APE3" s="313"/>
      <c r="APF3" s="313"/>
      <c r="APG3" s="313"/>
      <c r="APH3" s="313"/>
      <c r="API3" s="313"/>
      <c r="APJ3" s="313"/>
      <c r="APK3" s="313"/>
      <c r="APL3" s="313"/>
      <c r="APM3" s="313"/>
      <c r="APN3" s="313"/>
      <c r="APO3" s="313"/>
      <c r="APP3" s="313"/>
      <c r="APQ3" s="313"/>
      <c r="APR3" s="313"/>
      <c r="APS3" s="313"/>
      <c r="APT3" s="313"/>
      <c r="APU3" s="313"/>
      <c r="APV3" s="313"/>
      <c r="APW3" s="313"/>
      <c r="APX3" s="313"/>
      <c r="APY3" s="313"/>
      <c r="APZ3" s="313"/>
      <c r="AQA3" s="313"/>
      <c r="AQB3" s="313"/>
      <c r="AQC3" s="313"/>
      <c r="AQD3" s="313"/>
      <c r="AQE3" s="313"/>
      <c r="AQF3" s="313"/>
      <c r="AQG3" s="313"/>
      <c r="AQH3" s="313"/>
      <c r="AQI3" s="313"/>
      <c r="AQJ3" s="313"/>
      <c r="AQK3" s="313"/>
      <c r="AQL3" s="313"/>
      <c r="AQM3" s="313"/>
      <c r="AQN3" s="313"/>
      <c r="AQO3" s="313"/>
      <c r="AQP3" s="313"/>
      <c r="AQQ3" s="313"/>
      <c r="AQR3" s="313"/>
      <c r="AQS3" s="313"/>
      <c r="AQT3" s="313"/>
      <c r="AQU3" s="313"/>
      <c r="AQV3" s="313"/>
      <c r="AQW3" s="313"/>
      <c r="AQX3" s="313"/>
      <c r="AQY3" s="313"/>
      <c r="AQZ3" s="313"/>
      <c r="ARA3" s="313"/>
      <c r="ARB3" s="313"/>
      <c r="ARC3" s="313"/>
      <c r="ARD3" s="313"/>
      <c r="ARE3" s="313"/>
      <c r="ARF3" s="313"/>
      <c r="ARG3" s="313"/>
      <c r="ARH3" s="313"/>
      <c r="ARI3" s="313"/>
      <c r="ARJ3" s="313"/>
      <c r="ARK3" s="313"/>
      <c r="ARL3" s="313"/>
      <c r="ARM3" s="313"/>
      <c r="ARN3" s="313"/>
      <c r="ARO3" s="313"/>
      <c r="ARP3" s="313"/>
      <c r="ARQ3" s="313"/>
      <c r="ARR3" s="313"/>
      <c r="ARS3" s="313"/>
      <c r="ART3" s="313"/>
      <c r="ARU3" s="313"/>
      <c r="ARV3" s="313"/>
      <c r="ARW3" s="313"/>
      <c r="ARX3" s="313"/>
      <c r="ARY3" s="313"/>
      <c r="ARZ3" s="313"/>
      <c r="ASA3" s="313"/>
      <c r="ASB3" s="313"/>
      <c r="ASC3" s="313"/>
      <c r="ASD3" s="313"/>
      <c r="ASE3" s="313"/>
      <c r="ASF3" s="313"/>
      <c r="ASG3" s="313"/>
      <c r="ASH3" s="313"/>
      <c r="ASI3" s="313"/>
      <c r="ASJ3" s="313"/>
      <c r="ASK3" s="313"/>
      <c r="ASL3" s="313"/>
      <c r="ASM3" s="313"/>
      <c r="ASN3" s="313"/>
      <c r="ASO3" s="313"/>
      <c r="ASP3" s="313"/>
      <c r="ASQ3" s="313"/>
      <c r="ASR3" s="313"/>
      <c r="ASS3" s="313"/>
      <c r="AST3" s="313"/>
      <c r="ASU3" s="313"/>
      <c r="ASV3" s="313"/>
      <c r="ASW3" s="313"/>
      <c r="ASX3" s="313"/>
      <c r="ASY3" s="313"/>
      <c r="ASZ3" s="313"/>
      <c r="ATA3" s="313"/>
      <c r="ATB3" s="313"/>
      <c r="ATC3" s="313"/>
      <c r="ATD3" s="313"/>
      <c r="ATE3" s="313"/>
      <c r="ATF3" s="313"/>
      <c r="ATG3" s="313"/>
      <c r="ATH3" s="313"/>
      <c r="ATI3" s="313"/>
      <c r="ATJ3" s="313"/>
      <c r="ATK3" s="313"/>
      <c r="ATL3" s="313"/>
      <c r="ATM3" s="313"/>
      <c r="ATN3" s="313"/>
      <c r="ATO3" s="313"/>
      <c r="ATP3" s="313"/>
      <c r="ATQ3" s="313"/>
      <c r="ATR3" s="313"/>
      <c r="ATS3" s="313"/>
      <c r="ATT3" s="313"/>
      <c r="ATU3" s="313"/>
      <c r="ATV3" s="313"/>
      <c r="ATW3" s="313"/>
      <c r="ATX3" s="313"/>
      <c r="ATY3" s="313"/>
      <c r="ATZ3" s="313"/>
      <c r="AUA3" s="313"/>
      <c r="AUB3" s="313"/>
      <c r="AUC3" s="313"/>
      <c r="AUD3" s="313"/>
      <c r="AUE3" s="313"/>
      <c r="AUF3" s="313"/>
      <c r="AUG3" s="313"/>
      <c r="AUH3" s="313"/>
      <c r="AUI3" s="313"/>
      <c r="AUJ3" s="313"/>
      <c r="AUK3" s="313"/>
      <c r="AUL3" s="313"/>
      <c r="AUM3" s="313"/>
      <c r="AUN3" s="313"/>
      <c r="AUO3" s="313"/>
      <c r="AUP3" s="313"/>
      <c r="AUQ3" s="313"/>
      <c r="AUR3" s="313"/>
      <c r="AUS3" s="313"/>
      <c r="AUT3" s="313"/>
      <c r="AUU3" s="313"/>
      <c r="AUV3" s="313"/>
      <c r="AUW3" s="313"/>
      <c r="AUX3" s="313"/>
      <c r="AUY3" s="313"/>
      <c r="AUZ3" s="313"/>
      <c r="AVA3" s="313"/>
      <c r="AVB3" s="313"/>
      <c r="AVC3" s="313"/>
      <c r="AVD3" s="313"/>
      <c r="AVE3" s="313"/>
      <c r="AVF3" s="313"/>
      <c r="AVG3" s="313"/>
      <c r="AVH3" s="313"/>
      <c r="AVI3" s="313"/>
      <c r="AVJ3" s="313"/>
      <c r="AVK3" s="313"/>
      <c r="AVL3" s="313"/>
      <c r="AVM3" s="313"/>
      <c r="AVN3" s="313"/>
      <c r="AVO3" s="313"/>
      <c r="AVP3" s="313"/>
      <c r="AVQ3" s="313"/>
      <c r="AVR3" s="313"/>
      <c r="AVS3" s="313"/>
      <c r="AVT3" s="313"/>
      <c r="AVU3" s="313"/>
      <c r="AVV3" s="313"/>
      <c r="AVW3" s="313"/>
      <c r="AVX3" s="313"/>
      <c r="AVY3" s="313"/>
      <c r="AVZ3" s="313"/>
      <c r="AWA3" s="313"/>
      <c r="AWB3" s="313"/>
      <c r="AWC3" s="313"/>
      <c r="AWD3" s="313"/>
      <c r="AWE3" s="313"/>
      <c r="AWF3" s="313"/>
      <c r="AWG3" s="313"/>
      <c r="AWH3" s="313"/>
      <c r="AWI3" s="313"/>
      <c r="AWJ3" s="313"/>
      <c r="AWK3" s="313"/>
      <c r="AWL3" s="313"/>
      <c r="AWM3" s="313"/>
      <c r="AWN3" s="313"/>
      <c r="AWO3" s="313"/>
      <c r="AWP3" s="313"/>
      <c r="AWQ3" s="313"/>
      <c r="AWR3" s="313"/>
      <c r="AWS3" s="313"/>
      <c r="AWT3" s="313"/>
      <c r="AWU3" s="313"/>
      <c r="AWV3" s="313"/>
      <c r="AWW3" s="313"/>
      <c r="AWX3" s="313"/>
      <c r="AWY3" s="313"/>
      <c r="AWZ3" s="313"/>
      <c r="AXA3" s="313"/>
      <c r="AXB3" s="313"/>
      <c r="AXC3" s="313"/>
      <c r="AXD3" s="313"/>
      <c r="AXE3" s="313"/>
      <c r="AXF3" s="313"/>
      <c r="AXG3" s="313"/>
      <c r="AXH3" s="313"/>
      <c r="AXI3" s="313"/>
      <c r="AXJ3" s="313"/>
      <c r="AXK3" s="313"/>
      <c r="AXL3" s="313"/>
      <c r="AXM3" s="313"/>
      <c r="AXN3" s="313"/>
      <c r="AXO3" s="313"/>
      <c r="AXP3" s="313"/>
      <c r="AXQ3" s="313"/>
      <c r="AXR3" s="313"/>
      <c r="AXS3" s="313"/>
      <c r="AXT3" s="313"/>
      <c r="AXU3" s="313"/>
      <c r="AXV3" s="313"/>
      <c r="AXW3" s="313"/>
      <c r="AXX3" s="313"/>
      <c r="AXY3" s="313"/>
      <c r="AXZ3" s="313"/>
      <c r="AYA3" s="313"/>
      <c r="AYB3" s="313"/>
      <c r="AYC3" s="313"/>
      <c r="AYD3" s="313"/>
      <c r="AYE3" s="313"/>
      <c r="AYF3" s="313"/>
      <c r="AYG3" s="313"/>
      <c r="AYH3" s="313"/>
      <c r="AYI3" s="313"/>
      <c r="AYJ3" s="313"/>
      <c r="AYK3" s="313"/>
      <c r="AYL3" s="313"/>
      <c r="AYM3" s="313"/>
      <c r="AYN3" s="313"/>
      <c r="AYO3" s="313"/>
      <c r="AYP3" s="313"/>
      <c r="AYQ3" s="313"/>
      <c r="AYR3" s="313"/>
      <c r="AYS3" s="313"/>
      <c r="AYT3" s="313"/>
      <c r="AYU3" s="313"/>
      <c r="AYV3" s="313"/>
      <c r="AYW3" s="313"/>
      <c r="AYX3" s="313"/>
      <c r="AYY3" s="313"/>
      <c r="AYZ3" s="313"/>
      <c r="AZA3" s="313"/>
      <c r="AZB3" s="313"/>
      <c r="AZC3" s="313"/>
      <c r="AZD3" s="313"/>
      <c r="AZE3" s="313"/>
      <c r="AZF3" s="313"/>
      <c r="AZG3" s="313"/>
      <c r="AZH3" s="313"/>
      <c r="AZI3" s="313"/>
      <c r="AZJ3" s="313"/>
      <c r="AZK3" s="313"/>
      <c r="AZL3" s="313"/>
      <c r="AZM3" s="313"/>
      <c r="AZN3" s="313"/>
      <c r="AZO3" s="313"/>
      <c r="AZP3" s="313"/>
      <c r="AZQ3" s="313"/>
      <c r="AZR3" s="313"/>
      <c r="AZS3" s="313"/>
      <c r="AZT3" s="313"/>
      <c r="AZU3" s="313"/>
      <c r="AZV3" s="313"/>
      <c r="AZW3" s="313"/>
      <c r="AZX3" s="313"/>
      <c r="AZY3" s="313"/>
      <c r="AZZ3" s="313"/>
      <c r="BAA3" s="313"/>
      <c r="BAB3" s="313"/>
      <c r="BAC3" s="313"/>
      <c r="BAD3" s="313"/>
      <c r="BAE3" s="313"/>
      <c r="BAF3" s="313"/>
      <c r="BAG3" s="313"/>
      <c r="BAH3" s="313"/>
      <c r="BAI3" s="313"/>
      <c r="BAJ3" s="313"/>
      <c r="BAK3" s="313"/>
      <c r="BAL3" s="313"/>
      <c r="BAM3" s="313"/>
      <c r="BAN3" s="313"/>
      <c r="BAO3" s="313"/>
      <c r="BAP3" s="313"/>
      <c r="BAQ3" s="313"/>
      <c r="BAR3" s="313"/>
      <c r="BAS3" s="313"/>
      <c r="BAT3" s="313"/>
      <c r="BAU3" s="313"/>
      <c r="BAV3" s="313"/>
      <c r="BAW3" s="313"/>
      <c r="BAX3" s="313"/>
      <c r="BAY3" s="313"/>
      <c r="BAZ3" s="313"/>
      <c r="BBA3" s="313"/>
      <c r="BBB3" s="313"/>
      <c r="BBC3" s="313"/>
      <c r="BBD3" s="313"/>
      <c r="BBE3" s="313"/>
      <c r="BBF3" s="313"/>
      <c r="BBG3" s="313"/>
      <c r="BBH3" s="313"/>
      <c r="BBI3" s="313"/>
      <c r="BBJ3" s="313"/>
      <c r="BBK3" s="313"/>
      <c r="BBL3" s="313"/>
      <c r="BBM3" s="313"/>
      <c r="BBN3" s="313"/>
      <c r="BBO3" s="313"/>
      <c r="BBP3" s="313"/>
      <c r="BBQ3" s="313"/>
      <c r="BBR3" s="313"/>
      <c r="BBS3" s="313"/>
      <c r="BBT3" s="313"/>
      <c r="BBU3" s="313"/>
      <c r="BBV3" s="313"/>
      <c r="BBW3" s="313"/>
      <c r="BBX3" s="313"/>
      <c r="BBY3" s="313"/>
      <c r="BBZ3" s="313"/>
      <c r="BCA3" s="313"/>
      <c r="BCB3" s="313"/>
      <c r="BCC3" s="313"/>
      <c r="BCD3" s="313"/>
      <c r="BCE3" s="313"/>
      <c r="BCF3" s="313"/>
      <c r="BCG3" s="313"/>
      <c r="BCH3" s="313"/>
      <c r="BCI3" s="313"/>
      <c r="BCJ3" s="313"/>
      <c r="BCK3" s="313"/>
      <c r="BCL3" s="313"/>
      <c r="BCM3" s="313"/>
      <c r="BCN3" s="313"/>
      <c r="BCO3" s="313"/>
      <c r="BCP3" s="313"/>
      <c r="BCQ3" s="313"/>
      <c r="BCR3" s="313"/>
      <c r="BCS3" s="313"/>
      <c r="BCT3" s="313"/>
      <c r="BCU3" s="313"/>
      <c r="BCV3" s="313"/>
      <c r="BCW3" s="313"/>
      <c r="BCX3" s="313"/>
      <c r="BCY3" s="313"/>
      <c r="BCZ3" s="313"/>
      <c r="BDA3" s="313"/>
      <c r="BDB3" s="313"/>
      <c r="BDC3" s="313"/>
      <c r="BDD3" s="313"/>
      <c r="BDE3" s="313"/>
      <c r="BDF3" s="313"/>
      <c r="BDG3" s="313"/>
      <c r="BDH3" s="313"/>
      <c r="BDI3" s="313"/>
      <c r="BDJ3" s="313"/>
      <c r="BDK3" s="313"/>
      <c r="BDL3" s="313"/>
      <c r="BDM3" s="313"/>
      <c r="BDN3" s="313"/>
      <c r="BDO3" s="313"/>
      <c r="BDP3" s="313"/>
      <c r="BDQ3" s="313"/>
      <c r="BDR3" s="313"/>
      <c r="BDS3" s="313"/>
      <c r="BDT3" s="313"/>
      <c r="BDU3" s="313"/>
      <c r="BDV3" s="313"/>
      <c r="BDW3" s="313"/>
      <c r="BDX3" s="313"/>
      <c r="BDY3" s="313"/>
      <c r="BDZ3" s="313"/>
      <c r="BEA3" s="313"/>
      <c r="BEB3" s="313"/>
      <c r="BEC3" s="313"/>
      <c r="BED3" s="313"/>
      <c r="BEE3" s="313"/>
      <c r="BEF3" s="313"/>
      <c r="BEG3" s="313"/>
      <c r="BEH3" s="313"/>
      <c r="BEI3" s="313"/>
      <c r="BEJ3" s="313"/>
      <c r="BEK3" s="313"/>
      <c r="BEL3" s="313"/>
      <c r="BEM3" s="313"/>
      <c r="BEN3" s="313"/>
      <c r="BEO3" s="313"/>
      <c r="BEP3" s="313"/>
      <c r="BEQ3" s="313"/>
      <c r="BER3" s="313"/>
      <c r="BES3" s="313"/>
      <c r="BET3" s="313"/>
      <c r="BEU3" s="313"/>
      <c r="BEV3" s="313"/>
      <c r="BEW3" s="313"/>
      <c r="BEX3" s="313"/>
      <c r="BEY3" s="313"/>
      <c r="BEZ3" s="313"/>
      <c r="BFA3" s="313"/>
      <c r="BFB3" s="313"/>
      <c r="BFC3" s="313"/>
      <c r="BFD3" s="313"/>
      <c r="BFE3" s="313"/>
      <c r="BFF3" s="313"/>
      <c r="BFG3" s="313"/>
      <c r="BFH3" s="313"/>
      <c r="BFI3" s="313"/>
      <c r="BFJ3" s="313"/>
      <c r="BFK3" s="313"/>
      <c r="BFL3" s="313"/>
      <c r="BFM3" s="313"/>
      <c r="BFN3" s="313"/>
      <c r="BFO3" s="313"/>
      <c r="BFP3" s="313"/>
      <c r="BFQ3" s="313"/>
      <c r="BFR3" s="313"/>
      <c r="BFS3" s="313"/>
      <c r="BFT3" s="313"/>
      <c r="BFU3" s="313"/>
      <c r="BFV3" s="313"/>
      <c r="BFW3" s="313"/>
      <c r="BFX3" s="313"/>
      <c r="BFY3" s="313"/>
      <c r="BFZ3" s="313"/>
      <c r="BGA3" s="313"/>
      <c r="BGB3" s="313"/>
      <c r="BGC3" s="313"/>
      <c r="BGD3" s="313"/>
      <c r="BGE3" s="313"/>
      <c r="BGF3" s="313"/>
      <c r="BGG3" s="313"/>
      <c r="BGH3" s="313"/>
      <c r="BGI3" s="313"/>
      <c r="BGJ3" s="313"/>
      <c r="BGK3" s="313"/>
      <c r="BGL3" s="313"/>
      <c r="BGM3" s="313"/>
      <c r="BGN3" s="313"/>
      <c r="BGO3" s="313"/>
      <c r="BGP3" s="313"/>
      <c r="BGQ3" s="313"/>
      <c r="BGR3" s="313"/>
      <c r="BGS3" s="313"/>
      <c r="BGT3" s="313"/>
      <c r="BGU3" s="313"/>
      <c r="BGV3" s="313"/>
      <c r="BGW3" s="313"/>
      <c r="BGX3" s="313"/>
      <c r="BGY3" s="313"/>
      <c r="BGZ3" s="313"/>
      <c r="BHA3" s="313"/>
      <c r="BHB3" s="313"/>
      <c r="BHC3" s="313"/>
      <c r="BHD3" s="313"/>
      <c r="BHE3" s="313"/>
      <c r="BHF3" s="313"/>
      <c r="BHG3" s="313"/>
      <c r="BHH3" s="313"/>
      <c r="BHI3" s="313"/>
      <c r="BHJ3" s="313"/>
      <c r="BHK3" s="313"/>
      <c r="BHL3" s="313"/>
      <c r="BHM3" s="313"/>
      <c r="BHN3" s="313"/>
      <c r="BHO3" s="313"/>
      <c r="BHP3" s="313"/>
      <c r="BHQ3" s="313"/>
      <c r="BHR3" s="313"/>
      <c r="BHS3" s="313"/>
      <c r="BHT3" s="313"/>
      <c r="BHU3" s="313"/>
      <c r="BHV3" s="313"/>
      <c r="BHW3" s="313"/>
      <c r="BHX3" s="313"/>
      <c r="BHY3" s="313"/>
      <c r="BHZ3" s="313"/>
      <c r="BIA3" s="313"/>
      <c r="BIB3" s="313"/>
      <c r="BIC3" s="313"/>
      <c r="BID3" s="313"/>
      <c r="BIE3" s="313"/>
      <c r="BIF3" s="313"/>
      <c r="BIG3" s="313"/>
      <c r="BIH3" s="313"/>
      <c r="BII3" s="313"/>
      <c r="BIJ3" s="313"/>
      <c r="BIK3" s="313"/>
      <c r="BIL3" s="313"/>
      <c r="BIM3" s="313"/>
      <c r="BIN3" s="313"/>
      <c r="BIO3" s="313"/>
      <c r="BIP3" s="313"/>
      <c r="BIQ3" s="313"/>
      <c r="BIR3" s="313"/>
      <c r="BIS3" s="313"/>
      <c r="BIT3" s="313"/>
      <c r="BIU3" s="313"/>
      <c r="BIV3" s="313"/>
      <c r="BIW3" s="313"/>
      <c r="BIX3" s="313"/>
      <c r="BIY3" s="313"/>
      <c r="BIZ3" s="313"/>
      <c r="BJA3" s="313"/>
      <c r="BJB3" s="313"/>
      <c r="BJC3" s="313"/>
      <c r="BJD3" s="313"/>
      <c r="BJE3" s="313"/>
      <c r="BJF3" s="313"/>
      <c r="BJG3" s="313"/>
      <c r="BJH3" s="313"/>
      <c r="BJI3" s="313"/>
      <c r="BJJ3" s="313"/>
      <c r="BJK3" s="313"/>
      <c r="BJL3" s="313"/>
      <c r="BJM3" s="313"/>
      <c r="BJN3" s="313"/>
      <c r="BJO3" s="313"/>
      <c r="BJP3" s="313"/>
      <c r="BJQ3" s="313"/>
      <c r="BJR3" s="313"/>
      <c r="BJS3" s="313"/>
      <c r="BJT3" s="313"/>
      <c r="BJU3" s="313"/>
      <c r="BJV3" s="313"/>
      <c r="BJW3" s="313"/>
      <c r="BJX3" s="313"/>
      <c r="BJY3" s="313"/>
      <c r="BJZ3" s="313"/>
      <c r="BKA3" s="313"/>
      <c r="BKB3" s="313"/>
      <c r="BKC3" s="313"/>
      <c r="BKD3" s="313"/>
      <c r="BKE3" s="313"/>
      <c r="BKF3" s="313"/>
      <c r="BKG3" s="313"/>
      <c r="BKH3" s="313"/>
      <c r="BKI3" s="313"/>
      <c r="BKJ3" s="313"/>
      <c r="BKK3" s="313"/>
      <c r="BKL3" s="313"/>
      <c r="BKM3" s="313"/>
      <c r="BKN3" s="313"/>
      <c r="BKO3" s="313"/>
      <c r="BKP3" s="313"/>
      <c r="BKQ3" s="313"/>
      <c r="BKR3" s="313"/>
      <c r="BKS3" s="313"/>
      <c r="BKT3" s="313"/>
      <c r="BKU3" s="313"/>
      <c r="BKV3" s="313"/>
      <c r="BKW3" s="313"/>
      <c r="BKX3" s="313"/>
      <c r="BKY3" s="313"/>
      <c r="BKZ3" s="313"/>
      <c r="BLA3" s="313"/>
      <c r="BLB3" s="313"/>
      <c r="BLC3" s="313"/>
      <c r="BLD3" s="313"/>
      <c r="BLE3" s="313"/>
      <c r="BLF3" s="313"/>
      <c r="BLG3" s="313"/>
      <c r="BLH3" s="313"/>
      <c r="BLI3" s="313"/>
      <c r="BLJ3" s="313"/>
      <c r="BLK3" s="313"/>
      <c r="BLL3" s="313"/>
      <c r="BLM3" s="313"/>
      <c r="BLN3" s="313"/>
      <c r="BLO3" s="313"/>
      <c r="BLP3" s="313"/>
      <c r="BLQ3" s="313"/>
      <c r="BLR3" s="313"/>
      <c r="BLS3" s="313"/>
      <c r="BLT3" s="313"/>
      <c r="BLU3" s="313"/>
      <c r="BLV3" s="313"/>
      <c r="BLW3" s="313"/>
      <c r="BLX3" s="313"/>
      <c r="BLY3" s="313"/>
      <c r="BLZ3" s="313"/>
      <c r="BMA3" s="313"/>
      <c r="BMB3" s="313"/>
      <c r="BMC3" s="313"/>
      <c r="BMD3" s="313"/>
      <c r="BME3" s="313"/>
      <c r="BMF3" s="313"/>
      <c r="BMG3" s="313"/>
      <c r="BMH3" s="313"/>
      <c r="BMI3" s="313"/>
      <c r="BMJ3" s="313"/>
      <c r="BMK3" s="313"/>
      <c r="BML3" s="313"/>
      <c r="BMM3" s="313"/>
      <c r="BMN3" s="313"/>
      <c r="BMO3" s="313"/>
      <c r="BMP3" s="313"/>
      <c r="BMQ3" s="313"/>
      <c r="BMR3" s="313"/>
      <c r="BMS3" s="313"/>
      <c r="BMT3" s="313"/>
      <c r="BMU3" s="313"/>
      <c r="BMV3" s="313"/>
      <c r="BMW3" s="313"/>
      <c r="BMX3" s="313"/>
      <c r="BMY3" s="313"/>
      <c r="BMZ3" s="313"/>
      <c r="BNA3" s="313"/>
      <c r="BNB3" s="313"/>
      <c r="BNC3" s="313"/>
      <c r="BND3" s="313"/>
      <c r="BNE3" s="313"/>
      <c r="BNF3" s="313"/>
      <c r="BNG3" s="313"/>
      <c r="BNH3" s="313"/>
      <c r="BNI3" s="313"/>
    </row>
    <row r="4" spans="1:1725" s="321" customFormat="1" ht="12" x14ac:dyDescent="0.25">
      <c r="A4" s="310"/>
      <c r="B4" s="310"/>
      <c r="C4" s="310"/>
      <c r="D4" s="310"/>
      <c r="E4" s="310"/>
      <c r="F4" s="310"/>
      <c r="G4" s="310"/>
      <c r="H4" s="310"/>
      <c r="I4" s="310"/>
      <c r="J4" s="310"/>
      <c r="K4" s="310"/>
      <c r="L4" s="310"/>
      <c r="M4" s="553" t="s">
        <v>5</v>
      </c>
      <c r="N4" s="310"/>
      <c r="O4" s="310"/>
      <c r="P4" s="310"/>
      <c r="Q4" s="310"/>
      <c r="R4" s="310"/>
      <c r="S4" s="310"/>
      <c r="T4" s="310"/>
      <c r="U4" s="310"/>
      <c r="V4" s="310"/>
      <c r="W4" s="310"/>
      <c r="X4" s="310"/>
      <c r="Y4" s="310" t="s">
        <v>6</v>
      </c>
      <c r="Z4" s="310"/>
      <c r="AA4" s="310"/>
      <c r="AB4" s="310" t="s">
        <v>462</v>
      </c>
      <c r="AC4" s="310"/>
      <c r="AD4" s="310"/>
      <c r="AE4" s="310"/>
      <c r="AF4" s="310"/>
      <c r="AG4" s="310"/>
      <c r="AH4" s="310"/>
      <c r="AI4" s="310"/>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c r="IX4" s="311"/>
      <c r="IY4" s="311"/>
      <c r="IZ4" s="311"/>
      <c r="JA4" s="311"/>
      <c r="JB4" s="311"/>
      <c r="JC4" s="311"/>
      <c r="JD4" s="311"/>
      <c r="JE4" s="311"/>
      <c r="JF4" s="311"/>
      <c r="JG4" s="311"/>
      <c r="JH4" s="311"/>
      <c r="JI4" s="311"/>
      <c r="JJ4" s="311"/>
      <c r="JK4" s="311"/>
      <c r="JL4" s="311"/>
      <c r="JM4" s="311"/>
      <c r="JN4" s="311"/>
      <c r="JO4" s="311"/>
      <c r="JP4" s="311"/>
      <c r="JQ4" s="311"/>
      <c r="JR4" s="311"/>
      <c r="JS4" s="311"/>
      <c r="JT4" s="311"/>
      <c r="JU4" s="311"/>
      <c r="JV4" s="311"/>
      <c r="JW4" s="311"/>
      <c r="JX4" s="311"/>
      <c r="JY4" s="311"/>
      <c r="JZ4" s="311"/>
      <c r="KA4" s="311"/>
      <c r="KB4" s="311"/>
      <c r="KC4" s="311"/>
      <c r="KD4" s="311"/>
      <c r="KE4" s="311"/>
      <c r="KF4" s="311"/>
      <c r="KG4" s="311"/>
      <c r="KH4" s="311"/>
      <c r="KI4" s="311"/>
      <c r="KJ4" s="311"/>
      <c r="KK4" s="311"/>
      <c r="KL4" s="311"/>
      <c r="KM4" s="311"/>
      <c r="KN4" s="311"/>
      <c r="KO4" s="311"/>
      <c r="KP4" s="311"/>
      <c r="KQ4" s="311"/>
      <c r="KR4" s="311"/>
      <c r="KS4" s="311"/>
      <c r="KT4" s="311"/>
      <c r="KU4" s="311"/>
      <c r="KV4" s="311"/>
      <c r="KW4" s="311"/>
      <c r="KX4" s="311"/>
      <c r="KY4" s="311"/>
      <c r="KZ4" s="311"/>
      <c r="LA4" s="311"/>
      <c r="LB4" s="311"/>
      <c r="LC4" s="311"/>
      <c r="LD4" s="311"/>
      <c r="LE4" s="311"/>
      <c r="LF4" s="311"/>
      <c r="LG4" s="311"/>
      <c r="LH4" s="311"/>
      <c r="LI4" s="311"/>
      <c r="LJ4" s="311"/>
      <c r="LK4" s="311"/>
      <c r="LL4" s="311"/>
      <c r="LM4" s="311"/>
      <c r="LN4" s="311"/>
      <c r="LO4" s="311"/>
      <c r="LP4" s="311"/>
      <c r="LQ4" s="311"/>
      <c r="LR4" s="311"/>
      <c r="LS4" s="311"/>
      <c r="LT4" s="311"/>
      <c r="LU4" s="311"/>
      <c r="LV4" s="311"/>
      <c r="LW4" s="311"/>
      <c r="LX4" s="311"/>
      <c r="LY4" s="311"/>
      <c r="LZ4" s="311"/>
      <c r="MA4" s="311"/>
      <c r="MB4" s="311"/>
      <c r="MC4" s="311"/>
      <c r="MD4" s="311"/>
      <c r="ME4" s="311"/>
      <c r="MF4" s="311"/>
      <c r="MG4" s="311"/>
      <c r="MH4" s="311"/>
      <c r="MI4" s="311"/>
      <c r="MJ4" s="311"/>
      <c r="MK4" s="311"/>
      <c r="ML4" s="311"/>
      <c r="MM4" s="311"/>
      <c r="MN4" s="311"/>
      <c r="MO4" s="311"/>
      <c r="MP4" s="311"/>
      <c r="MQ4" s="311"/>
      <c r="MR4" s="311"/>
      <c r="MS4" s="311"/>
      <c r="MT4" s="311"/>
      <c r="MU4" s="311"/>
      <c r="MV4" s="311"/>
      <c r="MW4" s="311"/>
      <c r="MX4" s="311"/>
      <c r="MY4" s="311"/>
      <c r="MZ4" s="311"/>
      <c r="NA4" s="311"/>
      <c r="NB4" s="311"/>
      <c r="NC4" s="311"/>
      <c r="ND4" s="311"/>
      <c r="NE4" s="311"/>
      <c r="NF4" s="311"/>
      <c r="NG4" s="311"/>
      <c r="NH4" s="311"/>
      <c r="NI4" s="311"/>
      <c r="NJ4" s="311"/>
      <c r="NK4" s="311"/>
      <c r="NL4" s="311"/>
      <c r="NM4" s="311"/>
      <c r="NN4" s="311"/>
      <c r="NO4" s="311"/>
      <c r="NP4" s="311"/>
      <c r="NQ4" s="311"/>
      <c r="NR4" s="311"/>
      <c r="NS4" s="311"/>
      <c r="NT4" s="311"/>
      <c r="NU4" s="311"/>
      <c r="NV4" s="311"/>
      <c r="NW4" s="311"/>
      <c r="NX4" s="311"/>
      <c r="NY4" s="311"/>
      <c r="NZ4" s="311"/>
      <c r="OA4" s="311"/>
      <c r="OB4" s="311"/>
      <c r="OC4" s="311"/>
      <c r="OD4" s="311"/>
      <c r="OE4" s="311"/>
      <c r="OF4" s="311"/>
      <c r="OG4" s="311"/>
      <c r="OH4" s="311"/>
      <c r="OI4" s="311"/>
      <c r="OJ4" s="311"/>
      <c r="OK4" s="311"/>
      <c r="OL4" s="311"/>
      <c r="OM4" s="311"/>
      <c r="ON4" s="311"/>
      <c r="OO4" s="311"/>
      <c r="OP4" s="311"/>
      <c r="OQ4" s="311"/>
      <c r="OR4" s="311"/>
      <c r="OS4" s="311"/>
      <c r="OT4" s="311"/>
      <c r="OU4" s="311"/>
      <c r="OV4" s="311"/>
      <c r="OW4" s="311"/>
      <c r="OX4" s="311"/>
      <c r="OY4" s="311"/>
      <c r="OZ4" s="311"/>
      <c r="PA4" s="311"/>
      <c r="PB4" s="311"/>
      <c r="PC4" s="311"/>
      <c r="PD4" s="311"/>
      <c r="PE4" s="311"/>
      <c r="PF4" s="311"/>
      <c r="PG4" s="311"/>
      <c r="PH4" s="311"/>
      <c r="PI4" s="311"/>
      <c r="PJ4" s="311"/>
      <c r="PK4" s="311"/>
      <c r="PL4" s="311"/>
      <c r="PM4" s="311"/>
      <c r="PN4" s="311"/>
      <c r="PO4" s="311"/>
      <c r="PP4" s="311"/>
      <c r="PQ4" s="311"/>
      <c r="PR4" s="311"/>
      <c r="PS4" s="311"/>
      <c r="PT4" s="311"/>
      <c r="PU4" s="311"/>
      <c r="PV4" s="311"/>
      <c r="PW4" s="311"/>
      <c r="PX4" s="311"/>
      <c r="PY4" s="311"/>
      <c r="PZ4" s="311"/>
      <c r="QA4" s="311"/>
      <c r="QB4" s="311"/>
      <c r="QC4" s="311"/>
      <c r="QD4" s="311"/>
      <c r="QE4" s="311"/>
      <c r="QF4" s="311"/>
      <c r="QG4" s="311"/>
      <c r="QH4" s="311"/>
      <c r="QI4" s="311"/>
      <c r="QJ4" s="311"/>
      <c r="QK4" s="311"/>
      <c r="QL4" s="311"/>
      <c r="QM4" s="311"/>
      <c r="QN4" s="311"/>
      <c r="QO4" s="311"/>
      <c r="QP4" s="311"/>
      <c r="QQ4" s="311"/>
      <c r="QR4" s="311"/>
      <c r="QS4" s="311"/>
      <c r="QT4" s="311"/>
      <c r="QU4" s="311"/>
      <c r="QV4" s="311"/>
      <c r="QW4" s="311"/>
      <c r="QX4" s="311"/>
      <c r="QY4" s="311"/>
      <c r="QZ4" s="311"/>
      <c r="RA4" s="311"/>
      <c r="RB4" s="311"/>
      <c r="RC4" s="311"/>
      <c r="RD4" s="311"/>
      <c r="RE4" s="311"/>
      <c r="RF4" s="311"/>
      <c r="RG4" s="311"/>
      <c r="RH4" s="311"/>
      <c r="RI4" s="311"/>
      <c r="RJ4" s="311"/>
      <c r="RK4" s="311"/>
      <c r="RL4" s="311"/>
      <c r="RM4" s="311"/>
      <c r="RN4" s="311"/>
      <c r="RO4" s="311"/>
      <c r="RP4" s="311"/>
      <c r="RQ4" s="311"/>
      <c r="RR4" s="311"/>
      <c r="RS4" s="311"/>
      <c r="RT4" s="311"/>
      <c r="RU4" s="311"/>
      <c r="RV4" s="311"/>
      <c r="RW4" s="311"/>
      <c r="RX4" s="311"/>
      <c r="RY4" s="311"/>
      <c r="RZ4" s="311"/>
      <c r="SA4" s="311"/>
      <c r="SB4" s="311"/>
      <c r="SC4" s="311"/>
      <c r="SD4" s="311"/>
      <c r="SE4" s="311"/>
      <c r="SF4" s="311"/>
      <c r="SG4" s="311"/>
      <c r="SH4" s="311"/>
      <c r="SI4" s="311"/>
      <c r="SJ4" s="311"/>
      <c r="SK4" s="311"/>
      <c r="SL4" s="311"/>
      <c r="SM4" s="311"/>
      <c r="SN4" s="311"/>
      <c r="SO4" s="311"/>
      <c r="SP4" s="311"/>
      <c r="SQ4" s="311"/>
      <c r="SR4" s="311"/>
      <c r="SS4" s="311"/>
      <c r="ST4" s="311"/>
      <c r="SU4" s="311"/>
      <c r="SV4" s="311"/>
      <c r="SW4" s="311"/>
      <c r="SX4" s="311"/>
      <c r="SY4" s="311"/>
      <c r="SZ4" s="311"/>
      <c r="TA4" s="311"/>
      <c r="TB4" s="311"/>
      <c r="TC4" s="311"/>
      <c r="TD4" s="311"/>
      <c r="TE4" s="311"/>
      <c r="TF4" s="311"/>
      <c r="TG4" s="311"/>
      <c r="TH4" s="311"/>
      <c r="TI4" s="311"/>
      <c r="TJ4" s="311"/>
      <c r="TK4" s="311"/>
      <c r="TL4" s="311"/>
      <c r="TM4" s="311"/>
      <c r="TN4" s="311"/>
      <c r="TO4" s="311"/>
      <c r="TP4" s="311"/>
      <c r="TQ4" s="311"/>
      <c r="TR4" s="311"/>
      <c r="TS4" s="311"/>
      <c r="TT4" s="311"/>
      <c r="TU4" s="311"/>
      <c r="TV4" s="311"/>
      <c r="TW4" s="311"/>
      <c r="TX4" s="311"/>
      <c r="TY4" s="311"/>
      <c r="TZ4" s="311"/>
      <c r="UA4" s="311"/>
      <c r="UB4" s="311"/>
      <c r="UC4" s="311"/>
      <c r="UD4" s="311"/>
      <c r="UE4" s="311"/>
      <c r="UF4" s="311"/>
      <c r="UG4" s="311"/>
      <c r="UH4" s="311"/>
      <c r="UI4" s="311"/>
      <c r="UJ4" s="311"/>
      <c r="UK4" s="311"/>
      <c r="UL4" s="311"/>
      <c r="UM4" s="311"/>
      <c r="UN4" s="311"/>
      <c r="UO4" s="311"/>
      <c r="UP4" s="311"/>
      <c r="UQ4" s="311"/>
      <c r="UR4" s="311"/>
      <c r="US4" s="311"/>
      <c r="UT4" s="311"/>
      <c r="UU4" s="311"/>
      <c r="UV4" s="311"/>
      <c r="UW4" s="311"/>
      <c r="UX4" s="311"/>
      <c r="UY4" s="311"/>
      <c r="UZ4" s="311"/>
      <c r="VA4" s="311"/>
      <c r="VB4" s="311"/>
      <c r="VC4" s="311"/>
      <c r="VD4" s="311"/>
      <c r="VE4" s="311"/>
      <c r="VF4" s="311"/>
      <c r="VG4" s="311"/>
      <c r="VH4" s="311"/>
      <c r="VI4" s="311"/>
      <c r="VJ4" s="311"/>
      <c r="VK4" s="311"/>
      <c r="VL4" s="311"/>
      <c r="VM4" s="311"/>
      <c r="VN4" s="311"/>
      <c r="VO4" s="311"/>
      <c r="VP4" s="311"/>
      <c r="VQ4" s="311"/>
      <c r="VR4" s="311"/>
      <c r="VS4" s="311"/>
      <c r="VT4" s="311"/>
      <c r="VU4" s="311"/>
      <c r="VV4" s="311"/>
      <c r="VW4" s="311"/>
      <c r="VX4" s="311"/>
      <c r="VY4" s="311"/>
      <c r="VZ4" s="311"/>
      <c r="WA4" s="311"/>
      <c r="WB4" s="311"/>
      <c r="WC4" s="311"/>
      <c r="WD4" s="311"/>
      <c r="WE4" s="311"/>
      <c r="WF4" s="311"/>
      <c r="WG4" s="311"/>
      <c r="WH4" s="311"/>
      <c r="WI4" s="311"/>
      <c r="WJ4" s="311"/>
      <c r="WK4" s="311"/>
      <c r="WL4" s="311"/>
      <c r="WM4" s="311"/>
      <c r="WN4" s="311"/>
      <c r="WO4" s="311"/>
      <c r="WP4" s="311"/>
      <c r="WQ4" s="311"/>
      <c r="WR4" s="311"/>
      <c r="WS4" s="311"/>
      <c r="WT4" s="311"/>
      <c r="WU4" s="311"/>
      <c r="WV4" s="311"/>
      <c r="WW4" s="311"/>
      <c r="WX4" s="311"/>
      <c r="WY4" s="311"/>
      <c r="WZ4" s="311"/>
      <c r="XA4" s="311"/>
      <c r="XB4" s="311"/>
      <c r="XC4" s="311"/>
      <c r="XD4" s="311"/>
      <c r="XE4" s="311"/>
      <c r="XF4" s="311"/>
      <c r="XG4" s="311"/>
      <c r="XH4" s="311"/>
      <c r="XI4" s="311"/>
      <c r="XJ4" s="311"/>
      <c r="XK4" s="311"/>
      <c r="XL4" s="311"/>
      <c r="XM4" s="311"/>
      <c r="XN4" s="311"/>
      <c r="XO4" s="311"/>
      <c r="XP4" s="311"/>
      <c r="XQ4" s="311"/>
      <c r="XR4" s="311"/>
      <c r="XS4" s="311"/>
      <c r="XT4" s="311"/>
      <c r="XU4" s="311"/>
      <c r="XV4" s="311"/>
      <c r="XW4" s="311"/>
      <c r="XX4" s="311"/>
      <c r="XY4" s="311"/>
      <c r="XZ4" s="311"/>
      <c r="YA4" s="311"/>
      <c r="YB4" s="311"/>
      <c r="YC4" s="311"/>
      <c r="YD4" s="311"/>
      <c r="YE4" s="311"/>
      <c r="YF4" s="311"/>
      <c r="YG4" s="311"/>
      <c r="YH4" s="311"/>
      <c r="YI4" s="311"/>
      <c r="YJ4" s="311"/>
      <c r="YK4" s="311"/>
      <c r="YL4" s="311"/>
      <c r="YM4" s="311"/>
      <c r="YN4" s="311"/>
      <c r="YO4" s="311"/>
      <c r="YP4" s="311"/>
      <c r="YQ4" s="311"/>
      <c r="YR4" s="311"/>
      <c r="YS4" s="311"/>
      <c r="YT4" s="311"/>
      <c r="YU4" s="311"/>
      <c r="YV4" s="311"/>
      <c r="YW4" s="311"/>
      <c r="YX4" s="311"/>
      <c r="YY4" s="311"/>
      <c r="YZ4" s="311"/>
      <c r="ZA4" s="311"/>
      <c r="ZB4" s="311"/>
      <c r="ZC4" s="311"/>
      <c r="ZD4" s="311"/>
      <c r="ZE4" s="311"/>
      <c r="ZF4" s="311"/>
      <c r="ZG4" s="311"/>
      <c r="ZH4" s="311"/>
      <c r="ZI4" s="311"/>
      <c r="ZJ4" s="311"/>
      <c r="ZK4" s="311"/>
      <c r="ZL4" s="311"/>
      <c r="ZM4" s="311"/>
      <c r="ZN4" s="311"/>
      <c r="ZO4" s="311"/>
      <c r="ZP4" s="311"/>
      <c r="ZQ4" s="311"/>
      <c r="ZR4" s="311"/>
      <c r="ZS4" s="311"/>
      <c r="ZT4" s="311"/>
      <c r="ZU4" s="311"/>
      <c r="ZV4" s="311"/>
      <c r="ZW4" s="311"/>
      <c r="ZX4" s="311"/>
      <c r="ZY4" s="311"/>
      <c r="ZZ4" s="311"/>
      <c r="AAA4" s="311"/>
      <c r="AAB4" s="311"/>
      <c r="AAC4" s="311"/>
      <c r="AAD4" s="311"/>
      <c r="AAE4" s="311"/>
      <c r="AAF4" s="311"/>
      <c r="AAG4" s="311"/>
      <c r="AAH4" s="311"/>
      <c r="AAI4" s="311"/>
      <c r="AAJ4" s="311"/>
      <c r="AAK4" s="311"/>
      <c r="AAL4" s="311"/>
      <c r="AAM4" s="311"/>
      <c r="AAN4" s="311"/>
      <c r="AAO4" s="311"/>
      <c r="AAP4" s="311"/>
      <c r="AAQ4" s="311"/>
      <c r="AAR4" s="311"/>
      <c r="AAS4" s="311"/>
      <c r="AAT4" s="311"/>
      <c r="AAU4" s="311"/>
      <c r="AAV4" s="311"/>
      <c r="AAW4" s="311"/>
      <c r="AAX4" s="311"/>
      <c r="AAY4" s="311"/>
      <c r="AAZ4" s="311"/>
      <c r="ABA4" s="311"/>
      <c r="ABB4" s="311"/>
      <c r="ABC4" s="311"/>
      <c r="ABD4" s="311"/>
      <c r="ABE4" s="311"/>
      <c r="ABF4" s="311"/>
      <c r="ABG4" s="311"/>
      <c r="ABH4" s="311"/>
      <c r="ABI4" s="311"/>
      <c r="ABJ4" s="311"/>
      <c r="ABK4" s="311"/>
      <c r="ABL4" s="311"/>
      <c r="ABM4" s="311"/>
      <c r="ABN4" s="311"/>
      <c r="ABO4" s="311"/>
      <c r="ABP4" s="311"/>
      <c r="ABQ4" s="311"/>
      <c r="ABR4" s="311"/>
      <c r="ABS4" s="311"/>
      <c r="ABT4" s="311"/>
      <c r="ABU4" s="311"/>
      <c r="ABV4" s="311"/>
      <c r="ABW4" s="311"/>
      <c r="ABX4" s="311"/>
      <c r="ABY4" s="311"/>
      <c r="ABZ4" s="311"/>
      <c r="ACA4" s="311"/>
      <c r="ACB4" s="311"/>
      <c r="ACC4" s="311"/>
      <c r="ACD4" s="311"/>
      <c r="ACE4" s="311"/>
      <c r="ACF4" s="311"/>
      <c r="ACG4" s="311"/>
      <c r="ACH4" s="311"/>
      <c r="ACI4" s="311"/>
      <c r="ACJ4" s="311"/>
      <c r="ACK4" s="311"/>
      <c r="ACL4" s="311"/>
      <c r="ACM4" s="311"/>
      <c r="ACN4" s="311"/>
      <c r="ACO4" s="311"/>
      <c r="ACP4" s="311"/>
      <c r="ACQ4" s="311"/>
      <c r="ACR4" s="311"/>
      <c r="ACS4" s="311"/>
      <c r="ACT4" s="311"/>
      <c r="ACU4" s="311"/>
      <c r="ACV4" s="311"/>
      <c r="ACW4" s="311"/>
      <c r="ACX4" s="311"/>
      <c r="ACY4" s="311"/>
      <c r="ACZ4" s="311"/>
      <c r="ADA4" s="311"/>
      <c r="ADB4" s="311"/>
      <c r="ADC4" s="311"/>
      <c r="ADD4" s="311"/>
      <c r="ADE4" s="311"/>
      <c r="ADF4" s="311"/>
      <c r="ADG4" s="311"/>
      <c r="ADH4" s="311"/>
      <c r="ADI4" s="311"/>
      <c r="ADJ4" s="311"/>
      <c r="ADK4" s="311"/>
      <c r="ADL4" s="311"/>
      <c r="ADM4" s="311"/>
      <c r="ADN4" s="311"/>
      <c r="ADO4" s="311"/>
      <c r="ADP4" s="311"/>
      <c r="ADQ4" s="311"/>
      <c r="ADR4" s="311"/>
      <c r="ADS4" s="311"/>
      <c r="ADT4" s="311"/>
      <c r="ADU4" s="311"/>
      <c r="ADV4" s="311"/>
      <c r="ADW4" s="311"/>
      <c r="ADX4" s="311"/>
      <c r="ADY4" s="311"/>
      <c r="ADZ4" s="311"/>
      <c r="AEA4" s="311"/>
      <c r="AEB4" s="311"/>
      <c r="AEC4" s="311"/>
      <c r="AED4" s="311"/>
      <c r="AEE4" s="311"/>
      <c r="AEF4" s="311"/>
      <c r="AEG4" s="311"/>
      <c r="AEH4" s="311"/>
      <c r="AEI4" s="311"/>
      <c r="AEJ4" s="311"/>
      <c r="AEK4" s="311"/>
      <c r="AEL4" s="311"/>
      <c r="AEM4" s="311"/>
      <c r="AEN4" s="311"/>
      <c r="AEO4" s="311"/>
      <c r="AEP4" s="311"/>
      <c r="AEQ4" s="311"/>
      <c r="AER4" s="311"/>
      <c r="AES4" s="311"/>
      <c r="AET4" s="311"/>
      <c r="AEU4" s="311"/>
      <c r="AEV4" s="311"/>
      <c r="AEW4" s="311"/>
      <c r="AEX4" s="311"/>
      <c r="AEY4" s="311"/>
      <c r="AEZ4" s="311"/>
      <c r="AFA4" s="311"/>
      <c r="AFB4" s="311"/>
      <c r="AFC4" s="311"/>
      <c r="AFD4" s="311"/>
      <c r="AFE4" s="311"/>
      <c r="AFF4" s="311"/>
      <c r="AFG4" s="311"/>
      <c r="AFH4" s="311"/>
      <c r="AFI4" s="311"/>
      <c r="AFJ4" s="311"/>
      <c r="AFK4" s="311"/>
      <c r="AFL4" s="311"/>
      <c r="AFM4" s="311"/>
      <c r="AFN4" s="311"/>
      <c r="AFO4" s="311"/>
      <c r="AFP4" s="311"/>
      <c r="AFQ4" s="311"/>
      <c r="AFR4" s="311"/>
      <c r="AFS4" s="311"/>
      <c r="AFT4" s="311"/>
      <c r="AFU4" s="311"/>
      <c r="AFV4" s="311"/>
      <c r="AFW4" s="311"/>
      <c r="AFX4" s="311"/>
      <c r="AFY4" s="311"/>
      <c r="AFZ4" s="311"/>
      <c r="AGA4" s="311"/>
      <c r="AGB4" s="311"/>
      <c r="AGC4" s="311"/>
      <c r="AGD4" s="311"/>
      <c r="AGE4" s="311"/>
      <c r="AGF4" s="311"/>
      <c r="AGG4" s="311"/>
      <c r="AGH4" s="311"/>
      <c r="AGI4" s="311"/>
      <c r="AGJ4" s="311"/>
      <c r="AGK4" s="311"/>
      <c r="AGL4" s="311"/>
      <c r="AGM4" s="311"/>
      <c r="AGN4" s="311"/>
      <c r="AGO4" s="311"/>
      <c r="AGP4" s="311"/>
      <c r="AGQ4" s="311"/>
      <c r="AGR4" s="311"/>
      <c r="AGS4" s="311"/>
      <c r="AGT4" s="311"/>
      <c r="AGU4" s="311"/>
      <c r="AGV4" s="311"/>
      <c r="AGW4" s="311"/>
      <c r="AGX4" s="311"/>
      <c r="AGY4" s="311"/>
      <c r="AGZ4" s="311"/>
      <c r="AHA4" s="311"/>
      <c r="AHB4" s="311"/>
      <c r="AHC4" s="311"/>
      <c r="AHD4" s="311"/>
      <c r="AHE4" s="311"/>
      <c r="AHF4" s="311"/>
      <c r="AHG4" s="311"/>
      <c r="AHH4" s="311"/>
      <c r="AHI4" s="311"/>
      <c r="AHJ4" s="311"/>
      <c r="AHK4" s="311"/>
      <c r="AHL4" s="311"/>
      <c r="AHM4" s="311"/>
      <c r="AHN4" s="311"/>
      <c r="AHO4" s="311"/>
      <c r="AHP4" s="311"/>
      <c r="AHQ4" s="311"/>
      <c r="AHR4" s="311"/>
      <c r="AHS4" s="311"/>
      <c r="AHT4" s="311"/>
      <c r="AHU4" s="311"/>
      <c r="AHV4" s="311"/>
      <c r="AHW4" s="311"/>
      <c r="AHX4" s="311"/>
      <c r="AHY4" s="311"/>
      <c r="AHZ4" s="311"/>
      <c r="AIA4" s="311"/>
      <c r="AIB4" s="311"/>
      <c r="AIC4" s="311"/>
      <c r="AID4" s="311"/>
      <c r="AIE4" s="311"/>
      <c r="AIF4" s="311"/>
      <c r="AIG4" s="311"/>
      <c r="AIH4" s="311"/>
      <c r="AII4" s="311"/>
      <c r="AIJ4" s="311"/>
      <c r="AIK4" s="311"/>
      <c r="AIL4" s="311"/>
      <c r="AIM4" s="311"/>
      <c r="AIN4" s="311"/>
      <c r="AIO4" s="311"/>
      <c r="AIP4" s="311"/>
      <c r="AIQ4" s="311"/>
      <c r="AIR4" s="311"/>
      <c r="AIS4" s="311"/>
      <c r="AIT4" s="311"/>
      <c r="AIU4" s="311"/>
      <c r="AIV4" s="311"/>
      <c r="AIW4" s="311"/>
      <c r="AIX4" s="311"/>
      <c r="AIY4" s="311"/>
      <c r="AIZ4" s="311"/>
      <c r="AJA4" s="311"/>
      <c r="AJB4" s="311"/>
      <c r="AJC4" s="311"/>
      <c r="AJD4" s="311"/>
      <c r="AJE4" s="311"/>
      <c r="AJF4" s="311"/>
      <c r="AJG4" s="311"/>
      <c r="AJH4" s="311"/>
      <c r="AJI4" s="311"/>
      <c r="AJJ4" s="311"/>
      <c r="AJK4" s="311"/>
      <c r="AJL4" s="311"/>
      <c r="AJM4" s="311"/>
      <c r="AJN4" s="311"/>
      <c r="AJO4" s="311"/>
      <c r="AJP4" s="311"/>
      <c r="AJQ4" s="311"/>
      <c r="AJR4" s="311"/>
      <c r="AJS4" s="311"/>
      <c r="AJT4" s="311"/>
      <c r="AJU4" s="311"/>
      <c r="AJV4" s="311"/>
      <c r="AJW4" s="311"/>
      <c r="AJX4" s="311"/>
      <c r="AJY4" s="311"/>
      <c r="AJZ4" s="311"/>
      <c r="AKA4" s="311"/>
      <c r="AKB4" s="311"/>
      <c r="AKC4" s="311"/>
      <c r="AKD4" s="311"/>
      <c r="AKE4" s="311"/>
      <c r="AKF4" s="311"/>
      <c r="AKG4" s="311"/>
      <c r="AKH4" s="311"/>
      <c r="AKI4" s="311"/>
      <c r="AKJ4" s="311"/>
      <c r="AKK4" s="311"/>
      <c r="AKL4" s="311"/>
      <c r="AKM4" s="311"/>
      <c r="AKN4" s="311"/>
      <c r="AKO4" s="311"/>
      <c r="AKP4" s="311"/>
      <c r="AKQ4" s="311"/>
      <c r="AKR4" s="311"/>
      <c r="AKS4" s="311"/>
      <c r="AKT4" s="311"/>
      <c r="AKU4" s="311"/>
      <c r="AKV4" s="311"/>
      <c r="AKW4" s="311"/>
      <c r="AKX4" s="311"/>
      <c r="AKY4" s="311"/>
      <c r="AKZ4" s="311"/>
      <c r="ALA4" s="311"/>
      <c r="ALB4" s="311"/>
      <c r="ALC4" s="311"/>
      <c r="ALD4" s="311"/>
      <c r="ALE4" s="311"/>
      <c r="ALF4" s="311"/>
      <c r="ALG4" s="311"/>
      <c r="ALH4" s="311"/>
      <c r="ALI4" s="311"/>
      <c r="ALJ4" s="311"/>
      <c r="ALK4" s="311"/>
      <c r="ALL4" s="311"/>
      <c r="ALM4" s="311"/>
      <c r="ALN4" s="311"/>
      <c r="ALO4" s="311"/>
      <c r="ALP4" s="311"/>
      <c r="ALQ4" s="311"/>
      <c r="ALR4" s="311"/>
      <c r="ALS4" s="311"/>
      <c r="ALT4" s="311"/>
      <c r="ALU4" s="311"/>
      <c r="ALV4" s="311"/>
      <c r="ALW4" s="311"/>
      <c r="ALX4" s="311"/>
      <c r="ALY4" s="311"/>
      <c r="ALZ4" s="311"/>
      <c r="AMA4" s="311"/>
      <c r="AMB4" s="311"/>
      <c r="AMC4" s="311"/>
      <c r="AMD4" s="311"/>
      <c r="AME4" s="311"/>
      <c r="AMF4" s="311"/>
      <c r="AMG4" s="311"/>
      <c r="AMH4" s="311"/>
      <c r="AMI4" s="311"/>
      <c r="AMJ4" s="311"/>
      <c r="AMK4" s="311"/>
      <c r="AML4" s="311"/>
      <c r="AMM4" s="311"/>
      <c r="AMN4" s="311"/>
      <c r="AMO4" s="311"/>
      <c r="AMP4" s="311"/>
      <c r="AMQ4" s="311"/>
      <c r="AMR4" s="311"/>
      <c r="AMS4" s="311"/>
      <c r="AMT4" s="311"/>
      <c r="AMU4" s="311"/>
      <c r="AMV4" s="311"/>
      <c r="AMW4" s="311"/>
      <c r="AMX4" s="311"/>
      <c r="AMY4" s="311"/>
      <c r="AMZ4" s="311"/>
      <c r="ANA4" s="311"/>
      <c r="ANB4" s="311"/>
      <c r="ANC4" s="311"/>
      <c r="AND4" s="311"/>
      <c r="ANE4" s="311"/>
      <c r="ANF4" s="311"/>
      <c r="ANG4" s="311"/>
      <c r="ANH4" s="311"/>
      <c r="ANI4" s="311"/>
      <c r="ANJ4" s="311"/>
      <c r="ANK4" s="311"/>
      <c r="ANL4" s="311"/>
      <c r="ANM4" s="311"/>
      <c r="ANN4" s="311"/>
      <c r="ANO4" s="311"/>
      <c r="ANP4" s="311"/>
      <c r="ANQ4" s="311"/>
      <c r="ANR4" s="311"/>
      <c r="ANS4" s="311"/>
      <c r="ANT4" s="311"/>
      <c r="ANU4" s="311"/>
      <c r="ANV4" s="311"/>
      <c r="ANW4" s="311"/>
      <c r="ANX4" s="311"/>
      <c r="ANY4" s="311"/>
      <c r="ANZ4" s="311"/>
      <c r="AOA4" s="311"/>
      <c r="AOB4" s="311"/>
      <c r="AOC4" s="311"/>
      <c r="AOD4" s="311"/>
      <c r="AOE4" s="311"/>
      <c r="AOF4" s="311"/>
      <c r="AOG4" s="311"/>
      <c r="AOH4" s="311"/>
      <c r="AOI4" s="311"/>
      <c r="AOJ4" s="311"/>
      <c r="AOK4" s="311"/>
      <c r="AOL4" s="311"/>
      <c r="AOM4" s="311"/>
      <c r="AON4" s="311"/>
      <c r="AOO4" s="311"/>
      <c r="AOP4" s="311"/>
      <c r="AOQ4" s="311"/>
      <c r="AOR4" s="311"/>
      <c r="AOS4" s="311"/>
      <c r="AOT4" s="311"/>
      <c r="AOU4" s="311"/>
      <c r="AOV4" s="311"/>
      <c r="AOW4" s="311"/>
      <c r="AOX4" s="311"/>
      <c r="AOY4" s="311"/>
      <c r="AOZ4" s="311"/>
      <c r="APA4" s="311"/>
      <c r="APB4" s="311"/>
      <c r="APC4" s="311"/>
      <c r="APD4" s="311"/>
      <c r="APE4" s="311"/>
      <c r="APF4" s="311"/>
      <c r="APG4" s="311"/>
      <c r="APH4" s="311"/>
      <c r="API4" s="311"/>
      <c r="APJ4" s="311"/>
      <c r="APK4" s="311"/>
      <c r="APL4" s="311"/>
      <c r="APM4" s="311"/>
      <c r="APN4" s="311"/>
      <c r="APO4" s="311"/>
      <c r="APP4" s="311"/>
      <c r="APQ4" s="311"/>
      <c r="APR4" s="311"/>
      <c r="APS4" s="311"/>
      <c r="APT4" s="311"/>
      <c r="APU4" s="311"/>
      <c r="APV4" s="311"/>
      <c r="APW4" s="311"/>
      <c r="APX4" s="311"/>
      <c r="APY4" s="311"/>
      <c r="APZ4" s="311"/>
      <c r="AQA4" s="311"/>
      <c r="AQB4" s="311"/>
      <c r="AQC4" s="311"/>
      <c r="AQD4" s="311"/>
      <c r="AQE4" s="311"/>
      <c r="AQF4" s="311"/>
      <c r="AQG4" s="311"/>
      <c r="AQH4" s="311"/>
      <c r="AQI4" s="311"/>
      <c r="AQJ4" s="311"/>
      <c r="AQK4" s="311"/>
      <c r="AQL4" s="311"/>
      <c r="AQM4" s="311"/>
      <c r="AQN4" s="311"/>
      <c r="AQO4" s="311"/>
      <c r="AQP4" s="311"/>
      <c r="AQQ4" s="311"/>
      <c r="AQR4" s="311"/>
      <c r="AQS4" s="311"/>
      <c r="AQT4" s="311"/>
      <c r="AQU4" s="311"/>
      <c r="AQV4" s="311"/>
      <c r="AQW4" s="311"/>
      <c r="AQX4" s="311"/>
      <c r="AQY4" s="311"/>
      <c r="AQZ4" s="311"/>
      <c r="ARA4" s="311"/>
      <c r="ARB4" s="311"/>
      <c r="ARC4" s="311"/>
      <c r="ARD4" s="311"/>
      <c r="ARE4" s="311"/>
      <c r="ARF4" s="311"/>
      <c r="ARG4" s="311"/>
      <c r="ARH4" s="311"/>
      <c r="ARI4" s="311"/>
      <c r="ARJ4" s="311"/>
      <c r="ARK4" s="311"/>
      <c r="ARL4" s="311"/>
      <c r="ARM4" s="311"/>
      <c r="ARN4" s="311"/>
      <c r="ARO4" s="311"/>
      <c r="ARP4" s="311"/>
      <c r="ARQ4" s="311"/>
      <c r="ARR4" s="311"/>
      <c r="ARS4" s="311"/>
      <c r="ART4" s="311"/>
      <c r="ARU4" s="311"/>
      <c r="ARV4" s="311"/>
      <c r="ARW4" s="311"/>
      <c r="ARX4" s="311"/>
      <c r="ARY4" s="311"/>
      <c r="ARZ4" s="311"/>
      <c r="ASA4" s="311"/>
      <c r="ASB4" s="311"/>
      <c r="ASC4" s="311"/>
      <c r="ASD4" s="311"/>
      <c r="ASE4" s="311"/>
      <c r="ASF4" s="311"/>
      <c r="ASG4" s="311"/>
      <c r="ASH4" s="311"/>
      <c r="ASI4" s="311"/>
      <c r="ASJ4" s="311"/>
      <c r="ASK4" s="311"/>
      <c r="ASL4" s="311"/>
      <c r="ASM4" s="311"/>
      <c r="ASN4" s="311"/>
      <c r="ASO4" s="311"/>
      <c r="ASP4" s="311"/>
      <c r="ASQ4" s="311"/>
      <c r="ASR4" s="311"/>
      <c r="ASS4" s="311"/>
      <c r="AST4" s="311"/>
      <c r="ASU4" s="311"/>
      <c r="ASV4" s="311"/>
      <c r="ASW4" s="311"/>
      <c r="ASX4" s="311"/>
      <c r="ASY4" s="311"/>
      <c r="ASZ4" s="311"/>
      <c r="ATA4" s="311"/>
      <c r="ATB4" s="311"/>
      <c r="ATC4" s="311"/>
      <c r="ATD4" s="311"/>
      <c r="ATE4" s="311"/>
      <c r="ATF4" s="311"/>
      <c r="ATG4" s="311"/>
      <c r="ATH4" s="311"/>
      <c r="ATI4" s="311"/>
      <c r="ATJ4" s="311"/>
      <c r="ATK4" s="311"/>
      <c r="ATL4" s="311"/>
      <c r="ATM4" s="311"/>
      <c r="ATN4" s="311"/>
      <c r="ATO4" s="311"/>
      <c r="ATP4" s="311"/>
      <c r="ATQ4" s="311"/>
      <c r="ATR4" s="311"/>
      <c r="ATS4" s="311"/>
      <c r="ATT4" s="311"/>
      <c r="ATU4" s="311"/>
      <c r="ATV4" s="311"/>
      <c r="ATW4" s="311"/>
      <c r="ATX4" s="311"/>
      <c r="ATY4" s="311"/>
      <c r="ATZ4" s="311"/>
      <c r="AUA4" s="311"/>
      <c r="AUB4" s="311"/>
      <c r="AUC4" s="311"/>
      <c r="AUD4" s="311"/>
      <c r="AUE4" s="311"/>
      <c r="AUF4" s="311"/>
      <c r="AUG4" s="311"/>
      <c r="AUH4" s="311"/>
      <c r="AUI4" s="311"/>
      <c r="AUJ4" s="311"/>
      <c r="AUK4" s="311"/>
      <c r="AUL4" s="311"/>
      <c r="AUM4" s="311"/>
      <c r="AUN4" s="311"/>
      <c r="AUO4" s="311"/>
      <c r="AUP4" s="311"/>
      <c r="AUQ4" s="311"/>
      <c r="AUR4" s="311"/>
      <c r="AUS4" s="311"/>
      <c r="AUT4" s="311"/>
      <c r="AUU4" s="311"/>
      <c r="AUV4" s="311"/>
      <c r="AUW4" s="311"/>
      <c r="AUX4" s="311"/>
      <c r="AUY4" s="311"/>
      <c r="AUZ4" s="311"/>
      <c r="AVA4" s="311"/>
      <c r="AVB4" s="311"/>
      <c r="AVC4" s="311"/>
      <c r="AVD4" s="311"/>
      <c r="AVE4" s="311"/>
      <c r="AVF4" s="311"/>
      <c r="AVG4" s="311"/>
      <c r="AVH4" s="311"/>
      <c r="AVI4" s="311"/>
      <c r="AVJ4" s="311"/>
      <c r="AVK4" s="311"/>
      <c r="AVL4" s="311"/>
      <c r="AVM4" s="311"/>
      <c r="AVN4" s="311"/>
      <c r="AVO4" s="311"/>
      <c r="AVP4" s="311"/>
      <c r="AVQ4" s="311"/>
      <c r="AVR4" s="311"/>
      <c r="AVS4" s="311"/>
      <c r="AVT4" s="311"/>
      <c r="AVU4" s="311"/>
      <c r="AVV4" s="311"/>
      <c r="AVW4" s="311"/>
      <c r="AVX4" s="311"/>
      <c r="AVY4" s="311"/>
      <c r="AVZ4" s="311"/>
      <c r="AWA4" s="311"/>
      <c r="AWB4" s="311"/>
      <c r="AWC4" s="311"/>
      <c r="AWD4" s="311"/>
      <c r="AWE4" s="311"/>
      <c r="AWF4" s="311"/>
      <c r="AWG4" s="311"/>
      <c r="AWH4" s="311"/>
      <c r="AWI4" s="311"/>
      <c r="AWJ4" s="311"/>
      <c r="AWK4" s="311"/>
      <c r="AWL4" s="311"/>
      <c r="AWM4" s="311"/>
      <c r="AWN4" s="311"/>
      <c r="AWO4" s="311"/>
      <c r="AWP4" s="311"/>
      <c r="AWQ4" s="311"/>
      <c r="AWR4" s="311"/>
      <c r="AWS4" s="311"/>
      <c r="AWT4" s="311"/>
      <c r="AWU4" s="311"/>
      <c r="AWV4" s="311"/>
      <c r="AWW4" s="311"/>
      <c r="AWX4" s="311"/>
      <c r="AWY4" s="311"/>
      <c r="AWZ4" s="311"/>
      <c r="AXA4" s="311"/>
      <c r="AXB4" s="311"/>
      <c r="AXC4" s="311"/>
      <c r="AXD4" s="311"/>
      <c r="AXE4" s="311"/>
      <c r="AXF4" s="311"/>
      <c r="AXG4" s="311"/>
      <c r="AXH4" s="311"/>
      <c r="AXI4" s="311"/>
      <c r="AXJ4" s="311"/>
      <c r="AXK4" s="311"/>
      <c r="AXL4" s="311"/>
      <c r="AXM4" s="311"/>
      <c r="AXN4" s="311"/>
      <c r="AXO4" s="311"/>
      <c r="AXP4" s="311"/>
      <c r="AXQ4" s="311"/>
      <c r="AXR4" s="311"/>
      <c r="AXS4" s="311"/>
      <c r="AXT4" s="311"/>
      <c r="AXU4" s="311"/>
      <c r="AXV4" s="311"/>
      <c r="AXW4" s="311"/>
      <c r="AXX4" s="311"/>
      <c r="AXY4" s="311"/>
      <c r="AXZ4" s="311"/>
      <c r="AYA4" s="311"/>
      <c r="AYB4" s="311"/>
      <c r="AYC4" s="311"/>
      <c r="AYD4" s="311"/>
      <c r="AYE4" s="311"/>
      <c r="AYF4" s="311"/>
      <c r="AYG4" s="311"/>
      <c r="AYH4" s="311"/>
      <c r="AYI4" s="311"/>
      <c r="AYJ4" s="311"/>
      <c r="AYK4" s="311"/>
      <c r="AYL4" s="311"/>
      <c r="AYM4" s="311"/>
      <c r="AYN4" s="311"/>
      <c r="AYO4" s="311"/>
      <c r="AYP4" s="311"/>
      <c r="AYQ4" s="311"/>
      <c r="AYR4" s="311"/>
      <c r="AYS4" s="311"/>
      <c r="AYT4" s="311"/>
      <c r="AYU4" s="311"/>
      <c r="AYV4" s="311"/>
      <c r="AYW4" s="311"/>
      <c r="AYX4" s="311"/>
      <c r="AYY4" s="311"/>
      <c r="AYZ4" s="311"/>
      <c r="AZA4" s="311"/>
      <c r="AZB4" s="311"/>
      <c r="AZC4" s="311"/>
      <c r="AZD4" s="311"/>
      <c r="AZE4" s="311"/>
      <c r="AZF4" s="311"/>
      <c r="AZG4" s="311"/>
      <c r="AZH4" s="311"/>
      <c r="AZI4" s="311"/>
      <c r="AZJ4" s="311"/>
      <c r="AZK4" s="311"/>
      <c r="AZL4" s="311"/>
      <c r="AZM4" s="311"/>
      <c r="AZN4" s="311"/>
      <c r="AZO4" s="311"/>
      <c r="AZP4" s="311"/>
      <c r="AZQ4" s="311"/>
      <c r="AZR4" s="311"/>
      <c r="AZS4" s="311"/>
      <c r="AZT4" s="311"/>
      <c r="AZU4" s="311"/>
      <c r="AZV4" s="311"/>
      <c r="AZW4" s="311"/>
      <c r="AZX4" s="311"/>
      <c r="AZY4" s="311"/>
      <c r="AZZ4" s="311"/>
      <c r="BAA4" s="311"/>
      <c r="BAB4" s="311"/>
      <c r="BAC4" s="311"/>
      <c r="BAD4" s="311"/>
      <c r="BAE4" s="311"/>
      <c r="BAF4" s="311"/>
      <c r="BAG4" s="311"/>
      <c r="BAH4" s="311"/>
      <c r="BAI4" s="311"/>
      <c r="BAJ4" s="311"/>
      <c r="BAK4" s="311"/>
      <c r="BAL4" s="311"/>
      <c r="BAM4" s="311"/>
      <c r="BAN4" s="311"/>
      <c r="BAO4" s="311"/>
      <c r="BAP4" s="311"/>
      <c r="BAQ4" s="311"/>
      <c r="BAR4" s="311"/>
      <c r="BAS4" s="311"/>
      <c r="BAT4" s="311"/>
      <c r="BAU4" s="311"/>
      <c r="BAV4" s="311"/>
      <c r="BAW4" s="311"/>
      <c r="BAX4" s="311"/>
      <c r="BAY4" s="311"/>
      <c r="BAZ4" s="311"/>
      <c r="BBA4" s="311"/>
      <c r="BBB4" s="311"/>
      <c r="BBC4" s="311"/>
      <c r="BBD4" s="311"/>
      <c r="BBE4" s="311"/>
      <c r="BBF4" s="311"/>
      <c r="BBG4" s="311"/>
      <c r="BBH4" s="311"/>
      <c r="BBI4" s="311"/>
      <c r="BBJ4" s="311"/>
      <c r="BBK4" s="311"/>
      <c r="BBL4" s="311"/>
      <c r="BBM4" s="311"/>
      <c r="BBN4" s="311"/>
      <c r="BBO4" s="311"/>
      <c r="BBP4" s="311"/>
      <c r="BBQ4" s="311"/>
      <c r="BBR4" s="311"/>
      <c r="BBS4" s="311"/>
      <c r="BBT4" s="311"/>
      <c r="BBU4" s="311"/>
      <c r="BBV4" s="311"/>
      <c r="BBW4" s="311"/>
      <c r="BBX4" s="311"/>
      <c r="BBY4" s="311"/>
      <c r="BBZ4" s="311"/>
      <c r="BCA4" s="311"/>
      <c r="BCB4" s="311"/>
      <c r="BCC4" s="311"/>
      <c r="BCD4" s="311"/>
      <c r="BCE4" s="311"/>
      <c r="BCF4" s="311"/>
      <c r="BCG4" s="311"/>
      <c r="BCH4" s="311"/>
      <c r="BCI4" s="311"/>
      <c r="BCJ4" s="311"/>
      <c r="BCK4" s="311"/>
      <c r="BCL4" s="311"/>
      <c r="BCM4" s="311"/>
      <c r="BCN4" s="311"/>
      <c r="BCO4" s="311"/>
      <c r="BCP4" s="311"/>
      <c r="BCQ4" s="311"/>
      <c r="BCR4" s="311"/>
      <c r="BCS4" s="311"/>
      <c r="BCT4" s="311"/>
      <c r="BCU4" s="311"/>
      <c r="BCV4" s="311"/>
      <c r="BCW4" s="311"/>
      <c r="BCX4" s="311"/>
      <c r="BCY4" s="311"/>
      <c r="BCZ4" s="311"/>
      <c r="BDA4" s="311"/>
      <c r="BDB4" s="311"/>
      <c r="BDC4" s="311"/>
      <c r="BDD4" s="311"/>
      <c r="BDE4" s="311"/>
      <c r="BDF4" s="311"/>
      <c r="BDG4" s="311"/>
      <c r="BDH4" s="311"/>
      <c r="BDI4" s="311"/>
      <c r="BDJ4" s="311"/>
      <c r="BDK4" s="311"/>
      <c r="BDL4" s="311"/>
      <c r="BDM4" s="311"/>
      <c r="BDN4" s="311"/>
      <c r="BDO4" s="311"/>
      <c r="BDP4" s="311"/>
      <c r="BDQ4" s="311"/>
      <c r="BDR4" s="311"/>
      <c r="BDS4" s="311"/>
      <c r="BDT4" s="311"/>
      <c r="BDU4" s="311"/>
      <c r="BDV4" s="311"/>
      <c r="BDW4" s="311"/>
      <c r="BDX4" s="311"/>
      <c r="BDY4" s="311"/>
      <c r="BDZ4" s="311"/>
      <c r="BEA4" s="311"/>
      <c r="BEB4" s="311"/>
      <c r="BEC4" s="311"/>
      <c r="BED4" s="311"/>
      <c r="BEE4" s="311"/>
      <c r="BEF4" s="311"/>
      <c r="BEG4" s="311"/>
      <c r="BEH4" s="311"/>
      <c r="BEI4" s="311"/>
      <c r="BEJ4" s="311"/>
      <c r="BEK4" s="311"/>
      <c r="BEL4" s="311"/>
      <c r="BEM4" s="311"/>
      <c r="BEN4" s="311"/>
      <c r="BEO4" s="311"/>
      <c r="BEP4" s="311"/>
      <c r="BEQ4" s="311"/>
      <c r="BER4" s="311"/>
      <c r="BES4" s="311"/>
      <c r="BET4" s="311"/>
      <c r="BEU4" s="311"/>
      <c r="BEV4" s="311"/>
      <c r="BEW4" s="311"/>
      <c r="BEX4" s="311"/>
      <c r="BEY4" s="311"/>
      <c r="BEZ4" s="311"/>
      <c r="BFA4" s="311"/>
      <c r="BFB4" s="311"/>
      <c r="BFC4" s="311"/>
      <c r="BFD4" s="311"/>
      <c r="BFE4" s="311"/>
      <c r="BFF4" s="311"/>
      <c r="BFG4" s="311"/>
      <c r="BFH4" s="311"/>
      <c r="BFI4" s="311"/>
      <c r="BFJ4" s="311"/>
      <c r="BFK4" s="311"/>
      <c r="BFL4" s="311"/>
      <c r="BFM4" s="311"/>
      <c r="BFN4" s="311"/>
      <c r="BFO4" s="311"/>
      <c r="BFP4" s="311"/>
      <c r="BFQ4" s="311"/>
      <c r="BFR4" s="311"/>
      <c r="BFS4" s="311"/>
      <c r="BFT4" s="311"/>
      <c r="BFU4" s="311"/>
      <c r="BFV4" s="311"/>
      <c r="BFW4" s="311"/>
      <c r="BFX4" s="311"/>
      <c r="BFY4" s="311"/>
      <c r="BFZ4" s="311"/>
      <c r="BGA4" s="311"/>
      <c r="BGB4" s="311"/>
      <c r="BGC4" s="311"/>
      <c r="BGD4" s="311"/>
      <c r="BGE4" s="311"/>
      <c r="BGF4" s="311"/>
      <c r="BGG4" s="311"/>
      <c r="BGH4" s="311"/>
      <c r="BGI4" s="311"/>
      <c r="BGJ4" s="311"/>
      <c r="BGK4" s="311"/>
      <c r="BGL4" s="311"/>
      <c r="BGM4" s="311"/>
      <c r="BGN4" s="311"/>
      <c r="BGO4" s="311"/>
      <c r="BGP4" s="311"/>
      <c r="BGQ4" s="311"/>
      <c r="BGR4" s="311"/>
      <c r="BGS4" s="311"/>
      <c r="BGT4" s="311"/>
      <c r="BGU4" s="311"/>
      <c r="BGV4" s="311"/>
      <c r="BGW4" s="311"/>
      <c r="BGX4" s="311"/>
      <c r="BGY4" s="311"/>
      <c r="BGZ4" s="311"/>
      <c r="BHA4" s="311"/>
      <c r="BHB4" s="311"/>
      <c r="BHC4" s="311"/>
      <c r="BHD4" s="311"/>
      <c r="BHE4" s="311"/>
      <c r="BHF4" s="311"/>
      <c r="BHG4" s="311"/>
      <c r="BHH4" s="311"/>
      <c r="BHI4" s="311"/>
      <c r="BHJ4" s="311"/>
      <c r="BHK4" s="311"/>
      <c r="BHL4" s="311"/>
      <c r="BHM4" s="311"/>
      <c r="BHN4" s="311"/>
      <c r="BHO4" s="311"/>
      <c r="BHP4" s="311"/>
      <c r="BHQ4" s="311"/>
      <c r="BHR4" s="311"/>
      <c r="BHS4" s="311"/>
      <c r="BHT4" s="311"/>
      <c r="BHU4" s="311"/>
      <c r="BHV4" s="311"/>
      <c r="BHW4" s="311"/>
      <c r="BHX4" s="311"/>
      <c r="BHY4" s="311"/>
      <c r="BHZ4" s="311"/>
      <c r="BIA4" s="311"/>
      <c r="BIB4" s="311"/>
      <c r="BIC4" s="311"/>
      <c r="BID4" s="311"/>
      <c r="BIE4" s="311"/>
      <c r="BIF4" s="311"/>
      <c r="BIG4" s="311"/>
      <c r="BIH4" s="311"/>
      <c r="BII4" s="311"/>
      <c r="BIJ4" s="311"/>
      <c r="BIK4" s="311"/>
      <c r="BIL4" s="311"/>
      <c r="BIM4" s="311"/>
      <c r="BIN4" s="311"/>
      <c r="BIO4" s="311"/>
      <c r="BIP4" s="311"/>
      <c r="BIQ4" s="311"/>
      <c r="BIR4" s="311"/>
      <c r="BIS4" s="311"/>
      <c r="BIT4" s="311"/>
      <c r="BIU4" s="311"/>
      <c r="BIV4" s="311"/>
      <c r="BIW4" s="311"/>
      <c r="BIX4" s="311"/>
      <c r="BIY4" s="311"/>
      <c r="BIZ4" s="311"/>
      <c r="BJA4" s="311"/>
      <c r="BJB4" s="311"/>
      <c r="BJC4" s="311"/>
      <c r="BJD4" s="311"/>
      <c r="BJE4" s="311"/>
      <c r="BJF4" s="311"/>
      <c r="BJG4" s="311"/>
      <c r="BJH4" s="311"/>
      <c r="BJI4" s="311"/>
      <c r="BJJ4" s="311"/>
      <c r="BJK4" s="311"/>
      <c r="BJL4" s="311"/>
      <c r="BJM4" s="311"/>
      <c r="BJN4" s="311"/>
      <c r="BJO4" s="311"/>
      <c r="BJP4" s="311"/>
      <c r="BJQ4" s="311"/>
      <c r="BJR4" s="311"/>
      <c r="BJS4" s="311"/>
      <c r="BJT4" s="311"/>
      <c r="BJU4" s="311"/>
      <c r="BJV4" s="311"/>
      <c r="BJW4" s="311"/>
      <c r="BJX4" s="311"/>
      <c r="BJY4" s="311"/>
      <c r="BJZ4" s="311"/>
      <c r="BKA4" s="311"/>
      <c r="BKB4" s="311"/>
      <c r="BKC4" s="311"/>
      <c r="BKD4" s="311"/>
      <c r="BKE4" s="311"/>
      <c r="BKF4" s="311"/>
      <c r="BKG4" s="311"/>
      <c r="BKH4" s="311"/>
      <c r="BKI4" s="311"/>
      <c r="BKJ4" s="311"/>
      <c r="BKK4" s="311"/>
      <c r="BKL4" s="311"/>
      <c r="BKM4" s="311"/>
      <c r="BKN4" s="311"/>
      <c r="BKO4" s="311"/>
      <c r="BKP4" s="311"/>
      <c r="BKQ4" s="311"/>
      <c r="BKR4" s="311"/>
      <c r="BKS4" s="311"/>
      <c r="BKT4" s="311"/>
      <c r="BKU4" s="311"/>
      <c r="BKV4" s="311"/>
      <c r="BKW4" s="311"/>
      <c r="BKX4" s="311"/>
      <c r="BKY4" s="311"/>
      <c r="BKZ4" s="311"/>
      <c r="BLA4" s="311"/>
      <c r="BLB4" s="311"/>
      <c r="BLC4" s="311"/>
      <c r="BLD4" s="311"/>
      <c r="BLE4" s="311"/>
      <c r="BLF4" s="311"/>
      <c r="BLG4" s="311"/>
      <c r="BLH4" s="311"/>
      <c r="BLI4" s="311"/>
      <c r="BLJ4" s="311"/>
      <c r="BLK4" s="311"/>
      <c r="BLL4" s="311"/>
      <c r="BLM4" s="311"/>
      <c r="BLN4" s="311"/>
      <c r="BLO4" s="311"/>
      <c r="BLP4" s="311"/>
      <c r="BLQ4" s="311"/>
      <c r="BLR4" s="311"/>
      <c r="BLS4" s="311"/>
      <c r="BLT4" s="311"/>
      <c r="BLU4" s="311"/>
      <c r="BLV4" s="311"/>
      <c r="BLW4" s="311"/>
      <c r="BLX4" s="311"/>
      <c r="BLY4" s="311"/>
      <c r="BLZ4" s="311"/>
      <c r="BMA4" s="311"/>
      <c r="BMB4" s="311"/>
      <c r="BMC4" s="311"/>
      <c r="BMD4" s="311"/>
      <c r="BME4" s="311"/>
      <c r="BMF4" s="311"/>
      <c r="BMG4" s="311"/>
      <c r="BMH4" s="311"/>
      <c r="BMI4" s="311"/>
      <c r="BMJ4" s="311"/>
      <c r="BMK4" s="311"/>
      <c r="BML4" s="311"/>
      <c r="BMM4" s="311"/>
      <c r="BMN4" s="311"/>
      <c r="BMO4" s="311"/>
      <c r="BMP4" s="311"/>
      <c r="BMQ4" s="311"/>
      <c r="BMR4" s="311"/>
      <c r="BMS4" s="311"/>
      <c r="BMT4" s="311"/>
      <c r="BMU4" s="311"/>
      <c r="BMV4" s="311"/>
      <c r="BMW4" s="311"/>
      <c r="BMX4" s="311"/>
      <c r="BMY4" s="311"/>
      <c r="BMZ4" s="311"/>
      <c r="BNA4" s="311"/>
      <c r="BNB4" s="311"/>
      <c r="BNC4" s="311"/>
      <c r="BND4" s="311"/>
      <c r="BNE4" s="311"/>
      <c r="BNF4" s="311"/>
      <c r="BNG4" s="311"/>
      <c r="BNH4" s="311"/>
      <c r="BNI4" s="311"/>
    </row>
    <row r="5" spans="1:1725" s="15" customFormat="1" ht="12" x14ac:dyDescent="0.25">
      <c r="A5" s="534" t="s">
        <v>7</v>
      </c>
      <c r="B5" s="534"/>
      <c r="C5" s="534"/>
      <c r="D5" s="535" t="s">
        <v>8</v>
      </c>
      <c r="E5" s="536"/>
      <c r="F5" s="537"/>
      <c r="G5" s="535" t="s">
        <v>9</v>
      </c>
      <c r="H5" s="536"/>
      <c r="I5" s="537"/>
      <c r="J5" s="535" t="s">
        <v>10</v>
      </c>
      <c r="K5" s="536"/>
      <c r="L5" s="537"/>
      <c r="M5" s="554"/>
      <c r="N5" s="154"/>
      <c r="O5" s="154"/>
      <c r="P5" s="154"/>
      <c r="Q5" s="154"/>
      <c r="R5" s="154"/>
      <c r="S5" s="154"/>
      <c r="T5" s="154" t="s">
        <v>11</v>
      </c>
      <c r="U5" s="154"/>
      <c r="V5" s="154"/>
      <c r="W5" s="154"/>
      <c r="X5" s="154"/>
      <c r="Y5" s="154"/>
      <c r="Z5" s="154"/>
      <c r="AA5" s="154" t="s">
        <v>12</v>
      </c>
      <c r="AB5" s="535" t="s">
        <v>13</v>
      </c>
      <c r="AC5" s="536"/>
      <c r="AD5" s="536"/>
      <c r="AE5" s="537"/>
      <c r="AF5" s="535" t="s">
        <v>14</v>
      </c>
      <c r="AG5" s="536"/>
      <c r="AH5" s="536"/>
      <c r="AI5" s="537"/>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c r="GD5" s="172"/>
      <c r="GE5" s="172"/>
      <c r="GF5" s="172"/>
      <c r="GG5" s="172"/>
      <c r="GH5" s="172"/>
      <c r="GI5" s="172"/>
      <c r="GJ5" s="172"/>
      <c r="GK5" s="172"/>
      <c r="GL5" s="172"/>
      <c r="GM5" s="172"/>
      <c r="GN5" s="172"/>
      <c r="GO5" s="172"/>
      <c r="GP5" s="172"/>
      <c r="GQ5" s="172"/>
      <c r="GR5" s="172"/>
      <c r="GS5" s="172"/>
      <c r="GT5" s="172"/>
      <c r="GU5" s="172"/>
      <c r="GV5" s="172"/>
      <c r="GW5" s="172"/>
      <c r="GX5" s="172"/>
      <c r="GY5" s="172"/>
      <c r="GZ5" s="172"/>
      <c r="HA5" s="172"/>
      <c r="HB5" s="172"/>
      <c r="HC5" s="172"/>
      <c r="HD5" s="172"/>
      <c r="HE5" s="172"/>
      <c r="HF5" s="172"/>
      <c r="HG5" s="172"/>
      <c r="HH5" s="172"/>
      <c r="HI5" s="172"/>
      <c r="HJ5" s="172"/>
      <c r="HK5" s="172"/>
      <c r="HL5" s="172"/>
      <c r="HM5" s="172"/>
      <c r="HN5" s="172"/>
      <c r="HO5" s="172"/>
      <c r="HP5" s="172"/>
      <c r="HQ5" s="172"/>
      <c r="HR5" s="172"/>
      <c r="HS5" s="172"/>
      <c r="HT5" s="172"/>
      <c r="HU5" s="172"/>
      <c r="HV5" s="172"/>
      <c r="HW5" s="172"/>
      <c r="HX5" s="172"/>
      <c r="HY5" s="172"/>
      <c r="HZ5" s="172"/>
      <c r="IA5" s="172"/>
      <c r="IB5" s="172"/>
      <c r="IC5" s="172"/>
      <c r="ID5" s="172"/>
      <c r="IE5" s="172"/>
      <c r="IF5" s="172"/>
      <c r="IG5" s="172"/>
      <c r="IH5" s="172"/>
      <c r="II5" s="172"/>
      <c r="IJ5" s="172"/>
      <c r="IK5" s="172"/>
      <c r="IL5" s="172"/>
      <c r="IM5" s="172"/>
      <c r="IN5" s="172"/>
      <c r="IO5" s="172"/>
      <c r="IP5" s="172"/>
      <c r="IQ5" s="172"/>
      <c r="IR5" s="172"/>
      <c r="IS5" s="172"/>
      <c r="IT5" s="172"/>
      <c r="IU5" s="172"/>
      <c r="IV5" s="172"/>
      <c r="IW5" s="172"/>
      <c r="IX5" s="172"/>
      <c r="IY5" s="172"/>
      <c r="IZ5" s="172"/>
      <c r="JA5" s="172"/>
      <c r="JB5" s="172"/>
      <c r="JC5" s="172"/>
      <c r="JD5" s="172"/>
      <c r="JE5" s="172"/>
      <c r="JF5" s="172"/>
      <c r="JG5" s="172"/>
      <c r="JH5" s="172"/>
      <c r="JI5" s="172"/>
      <c r="JJ5" s="172"/>
      <c r="JK5" s="172"/>
      <c r="JL5" s="172"/>
      <c r="JM5" s="172"/>
      <c r="JN5" s="172"/>
      <c r="JO5" s="172"/>
      <c r="JP5" s="172"/>
      <c r="JQ5" s="172"/>
      <c r="JR5" s="172"/>
      <c r="JS5" s="172"/>
      <c r="JT5" s="172"/>
      <c r="JU5" s="172"/>
      <c r="JV5" s="172"/>
      <c r="JW5" s="172"/>
      <c r="JX5" s="172"/>
      <c r="JY5" s="172"/>
      <c r="JZ5" s="172"/>
      <c r="KA5" s="172"/>
      <c r="KB5" s="172"/>
      <c r="KC5" s="172"/>
      <c r="KD5" s="172"/>
      <c r="KE5" s="172"/>
      <c r="KF5" s="172"/>
      <c r="KG5" s="172"/>
      <c r="KH5" s="172"/>
      <c r="KI5" s="172"/>
      <c r="KJ5" s="172"/>
      <c r="KK5" s="172"/>
      <c r="KL5" s="172"/>
      <c r="KM5" s="172"/>
      <c r="KN5" s="172"/>
      <c r="KO5" s="172"/>
      <c r="KP5" s="172"/>
      <c r="KQ5" s="172"/>
      <c r="KR5" s="172"/>
      <c r="KS5" s="172"/>
      <c r="KT5" s="172"/>
      <c r="KU5" s="172"/>
      <c r="KV5" s="172"/>
      <c r="KW5" s="172"/>
      <c r="KX5" s="172"/>
      <c r="KY5" s="172"/>
      <c r="KZ5" s="172"/>
      <c r="LA5" s="172"/>
      <c r="LB5" s="172"/>
      <c r="LC5" s="172"/>
      <c r="LD5" s="172"/>
      <c r="LE5" s="172"/>
      <c r="LF5" s="172"/>
      <c r="LG5" s="172"/>
      <c r="LH5" s="172"/>
      <c r="LI5" s="172"/>
      <c r="LJ5" s="172"/>
      <c r="LK5" s="172"/>
      <c r="LL5" s="172"/>
      <c r="LM5" s="172"/>
      <c r="LN5" s="172"/>
      <c r="LO5" s="172"/>
      <c r="LP5" s="172"/>
      <c r="LQ5" s="172"/>
      <c r="LR5" s="172"/>
      <c r="LS5" s="172"/>
      <c r="LT5" s="172"/>
      <c r="LU5" s="172"/>
      <c r="LV5" s="172"/>
      <c r="LW5" s="172"/>
      <c r="LX5" s="172"/>
      <c r="LY5" s="172"/>
      <c r="LZ5" s="172"/>
      <c r="MA5" s="172"/>
      <c r="MB5" s="172"/>
      <c r="MC5" s="172"/>
      <c r="MD5" s="172"/>
      <c r="ME5" s="172"/>
      <c r="MF5" s="172"/>
      <c r="MG5" s="172"/>
      <c r="MH5" s="172"/>
      <c r="MI5" s="172"/>
      <c r="MJ5" s="172"/>
      <c r="MK5" s="172"/>
      <c r="ML5" s="172"/>
      <c r="MM5" s="172"/>
      <c r="MN5" s="172"/>
      <c r="MO5" s="172"/>
      <c r="MP5" s="172"/>
      <c r="MQ5" s="172"/>
      <c r="MR5" s="172"/>
      <c r="MS5" s="172"/>
      <c r="MT5" s="172"/>
      <c r="MU5" s="172"/>
      <c r="MV5" s="172"/>
      <c r="MW5" s="172"/>
      <c r="MX5" s="172"/>
      <c r="MY5" s="172"/>
      <c r="MZ5" s="172"/>
      <c r="NA5" s="172"/>
      <c r="NB5" s="172"/>
      <c r="NC5" s="172"/>
      <c r="ND5" s="172"/>
      <c r="NE5" s="172"/>
      <c r="NF5" s="172"/>
      <c r="NG5" s="172"/>
      <c r="NH5" s="172"/>
      <c r="NI5" s="172"/>
      <c r="NJ5" s="172"/>
      <c r="NK5" s="172"/>
      <c r="NL5" s="172"/>
      <c r="NM5" s="172"/>
      <c r="NN5" s="172"/>
      <c r="NO5" s="172"/>
      <c r="NP5" s="172"/>
      <c r="NQ5" s="172"/>
      <c r="NR5" s="172"/>
      <c r="NS5" s="172"/>
      <c r="NT5" s="172"/>
      <c r="NU5" s="172"/>
      <c r="NV5" s="172"/>
      <c r="NW5" s="172"/>
      <c r="NX5" s="172"/>
      <c r="NY5" s="172"/>
      <c r="NZ5" s="172"/>
      <c r="OA5" s="172"/>
      <c r="OB5" s="172"/>
      <c r="OC5" s="172"/>
      <c r="OD5" s="172"/>
      <c r="OE5" s="172"/>
      <c r="OF5" s="172"/>
      <c r="OG5" s="172"/>
      <c r="OH5" s="172"/>
      <c r="OI5" s="172"/>
      <c r="OJ5" s="172"/>
      <c r="OK5" s="172"/>
      <c r="OL5" s="172"/>
      <c r="OM5" s="172"/>
      <c r="ON5" s="172"/>
      <c r="OO5" s="172"/>
      <c r="OP5" s="172"/>
      <c r="OQ5" s="172"/>
      <c r="OR5" s="172"/>
      <c r="OS5" s="172"/>
      <c r="OT5" s="172"/>
      <c r="OU5" s="172"/>
      <c r="OV5" s="172"/>
      <c r="OW5" s="172"/>
      <c r="OX5" s="172"/>
      <c r="OY5" s="172"/>
      <c r="OZ5" s="172"/>
      <c r="PA5" s="172"/>
      <c r="PB5" s="172"/>
      <c r="PC5" s="172"/>
      <c r="PD5" s="172"/>
      <c r="PE5" s="172"/>
      <c r="PF5" s="172"/>
      <c r="PG5" s="172"/>
      <c r="PH5" s="172"/>
      <c r="PI5" s="172"/>
      <c r="PJ5" s="172"/>
      <c r="PK5" s="172"/>
      <c r="PL5" s="172"/>
      <c r="PM5" s="172"/>
      <c r="PN5" s="172"/>
      <c r="PO5" s="172"/>
      <c r="PP5" s="172"/>
      <c r="PQ5" s="172"/>
      <c r="PR5" s="172"/>
      <c r="PS5" s="172"/>
      <c r="PT5" s="172"/>
      <c r="PU5" s="172"/>
      <c r="PV5" s="172"/>
      <c r="PW5" s="172"/>
      <c r="PX5" s="172"/>
      <c r="PY5" s="172"/>
      <c r="PZ5" s="172"/>
      <c r="QA5" s="172"/>
      <c r="QB5" s="172"/>
      <c r="QC5" s="172"/>
      <c r="QD5" s="172"/>
      <c r="QE5" s="172"/>
      <c r="QF5" s="172"/>
      <c r="QG5" s="172"/>
      <c r="QH5" s="172"/>
      <c r="QI5" s="172"/>
      <c r="QJ5" s="172"/>
      <c r="QK5" s="172"/>
      <c r="QL5" s="172"/>
      <c r="QM5" s="172"/>
      <c r="QN5" s="172"/>
      <c r="QO5" s="172"/>
      <c r="QP5" s="172"/>
      <c r="QQ5" s="172"/>
      <c r="QR5" s="172"/>
      <c r="QS5" s="172"/>
      <c r="QT5" s="172"/>
      <c r="QU5" s="172"/>
      <c r="QV5" s="172"/>
      <c r="QW5" s="172"/>
      <c r="QX5" s="172"/>
      <c r="QY5" s="172"/>
      <c r="QZ5" s="172"/>
      <c r="RA5" s="172"/>
      <c r="RB5" s="172"/>
      <c r="RC5" s="172"/>
      <c r="RD5" s="172"/>
      <c r="RE5" s="172"/>
      <c r="RF5" s="172"/>
      <c r="RG5" s="172"/>
      <c r="RH5" s="172"/>
      <c r="RI5" s="172"/>
      <c r="RJ5" s="172"/>
      <c r="RK5" s="172"/>
      <c r="RL5" s="172"/>
      <c r="RM5" s="172"/>
      <c r="RN5" s="172"/>
      <c r="RO5" s="172"/>
      <c r="RP5" s="172"/>
      <c r="RQ5" s="172"/>
      <c r="RR5" s="172"/>
      <c r="RS5" s="172"/>
      <c r="RT5" s="172"/>
      <c r="RU5" s="172"/>
      <c r="RV5" s="172"/>
      <c r="RW5" s="172"/>
      <c r="RX5" s="172"/>
      <c r="RY5" s="172"/>
      <c r="RZ5" s="172"/>
      <c r="SA5" s="172"/>
      <c r="SB5" s="172"/>
      <c r="SC5" s="172"/>
      <c r="SD5" s="172"/>
      <c r="SE5" s="172"/>
      <c r="SF5" s="172"/>
      <c r="SG5" s="172"/>
      <c r="SH5" s="172"/>
      <c r="SI5" s="172"/>
      <c r="SJ5" s="172"/>
      <c r="SK5" s="172"/>
      <c r="SL5" s="172"/>
      <c r="SM5" s="172"/>
      <c r="SN5" s="172"/>
      <c r="SO5" s="172"/>
      <c r="SP5" s="172"/>
      <c r="SQ5" s="172"/>
      <c r="SR5" s="172"/>
      <c r="SS5" s="172"/>
      <c r="ST5" s="172"/>
      <c r="SU5" s="172"/>
      <c r="SV5" s="172"/>
      <c r="SW5" s="172"/>
      <c r="SX5" s="172"/>
      <c r="SY5" s="172"/>
      <c r="SZ5" s="172"/>
      <c r="TA5" s="172"/>
      <c r="TB5" s="172"/>
      <c r="TC5" s="172"/>
      <c r="TD5" s="172"/>
      <c r="TE5" s="172"/>
      <c r="TF5" s="172"/>
      <c r="TG5" s="172"/>
      <c r="TH5" s="172"/>
      <c r="TI5" s="172"/>
      <c r="TJ5" s="172"/>
      <c r="TK5" s="172"/>
      <c r="TL5" s="172"/>
      <c r="TM5" s="172"/>
      <c r="TN5" s="172"/>
      <c r="TO5" s="172"/>
      <c r="TP5" s="172"/>
      <c r="TQ5" s="172"/>
      <c r="TR5" s="172"/>
      <c r="TS5" s="172"/>
      <c r="TT5" s="172"/>
      <c r="TU5" s="172"/>
      <c r="TV5" s="172"/>
      <c r="TW5" s="172"/>
      <c r="TX5" s="172"/>
      <c r="TY5" s="172"/>
      <c r="TZ5" s="172"/>
      <c r="UA5" s="172"/>
      <c r="UB5" s="172"/>
      <c r="UC5" s="172"/>
      <c r="UD5" s="172"/>
      <c r="UE5" s="172"/>
      <c r="UF5" s="172"/>
      <c r="UG5" s="172"/>
      <c r="UH5" s="172"/>
      <c r="UI5" s="172"/>
      <c r="UJ5" s="172"/>
      <c r="UK5" s="172"/>
      <c r="UL5" s="172"/>
      <c r="UM5" s="172"/>
      <c r="UN5" s="172"/>
      <c r="UO5" s="172"/>
      <c r="UP5" s="172"/>
      <c r="UQ5" s="172"/>
      <c r="UR5" s="172"/>
      <c r="US5" s="172"/>
      <c r="UT5" s="172"/>
      <c r="UU5" s="172"/>
      <c r="UV5" s="172"/>
      <c r="UW5" s="172"/>
      <c r="UX5" s="172"/>
      <c r="UY5" s="172"/>
      <c r="UZ5" s="172"/>
      <c r="VA5" s="172"/>
      <c r="VB5" s="172"/>
      <c r="VC5" s="172"/>
      <c r="VD5" s="172"/>
      <c r="VE5" s="172"/>
      <c r="VF5" s="172"/>
      <c r="VG5" s="172"/>
      <c r="VH5" s="172"/>
      <c r="VI5" s="172"/>
      <c r="VJ5" s="172"/>
      <c r="VK5" s="172"/>
      <c r="VL5" s="172"/>
      <c r="VM5" s="172"/>
      <c r="VN5" s="172"/>
      <c r="VO5" s="172"/>
      <c r="VP5" s="172"/>
      <c r="VQ5" s="172"/>
      <c r="VR5" s="172"/>
      <c r="VS5" s="172"/>
      <c r="VT5" s="172"/>
      <c r="VU5" s="172"/>
      <c r="VV5" s="172"/>
      <c r="VW5" s="172"/>
      <c r="VX5" s="172"/>
      <c r="VY5" s="172"/>
      <c r="VZ5" s="172"/>
      <c r="WA5" s="172"/>
      <c r="WB5" s="172"/>
      <c r="WC5" s="172"/>
      <c r="WD5" s="172"/>
      <c r="WE5" s="172"/>
      <c r="WF5" s="172"/>
      <c r="WG5" s="172"/>
      <c r="WH5" s="172"/>
      <c r="WI5" s="172"/>
      <c r="WJ5" s="172"/>
      <c r="WK5" s="172"/>
      <c r="WL5" s="172"/>
      <c r="WM5" s="172"/>
      <c r="WN5" s="172"/>
      <c r="WO5" s="172"/>
      <c r="WP5" s="172"/>
      <c r="WQ5" s="172"/>
      <c r="WR5" s="172"/>
      <c r="WS5" s="172"/>
      <c r="WT5" s="172"/>
      <c r="WU5" s="172"/>
      <c r="WV5" s="172"/>
      <c r="WW5" s="172"/>
      <c r="WX5" s="172"/>
      <c r="WY5" s="172"/>
      <c r="WZ5" s="172"/>
      <c r="XA5" s="172"/>
      <c r="XB5" s="172"/>
      <c r="XC5" s="172"/>
      <c r="XD5" s="172"/>
      <c r="XE5" s="172"/>
      <c r="XF5" s="172"/>
      <c r="XG5" s="172"/>
      <c r="XH5" s="172"/>
      <c r="XI5" s="172"/>
      <c r="XJ5" s="172"/>
      <c r="XK5" s="172"/>
      <c r="XL5" s="172"/>
      <c r="XM5" s="172"/>
      <c r="XN5" s="172"/>
      <c r="XO5" s="172"/>
      <c r="XP5" s="172"/>
      <c r="XQ5" s="172"/>
      <c r="XR5" s="172"/>
      <c r="XS5" s="172"/>
      <c r="XT5" s="172"/>
      <c r="XU5" s="172"/>
      <c r="XV5" s="172"/>
      <c r="XW5" s="172"/>
      <c r="XX5" s="172"/>
      <c r="XY5" s="172"/>
      <c r="XZ5" s="172"/>
      <c r="YA5" s="172"/>
      <c r="YB5" s="172"/>
      <c r="YC5" s="172"/>
      <c r="YD5" s="172"/>
      <c r="YE5" s="172"/>
      <c r="YF5" s="172"/>
      <c r="YG5" s="172"/>
      <c r="YH5" s="172"/>
      <c r="YI5" s="172"/>
      <c r="YJ5" s="172"/>
      <c r="YK5" s="172"/>
      <c r="YL5" s="172"/>
      <c r="YM5" s="172"/>
      <c r="YN5" s="172"/>
      <c r="YO5" s="172"/>
      <c r="YP5" s="172"/>
      <c r="YQ5" s="172"/>
      <c r="YR5" s="172"/>
      <c r="YS5" s="172"/>
      <c r="YT5" s="172"/>
      <c r="YU5" s="172"/>
      <c r="YV5" s="172"/>
      <c r="YW5" s="172"/>
      <c r="YX5" s="172"/>
      <c r="YY5" s="172"/>
      <c r="YZ5" s="172"/>
      <c r="ZA5" s="172"/>
      <c r="ZB5" s="172"/>
      <c r="ZC5" s="172"/>
      <c r="ZD5" s="172"/>
      <c r="ZE5" s="172"/>
      <c r="ZF5" s="172"/>
      <c r="ZG5" s="172"/>
      <c r="ZH5" s="172"/>
      <c r="ZI5" s="172"/>
      <c r="ZJ5" s="172"/>
      <c r="ZK5" s="172"/>
      <c r="ZL5" s="172"/>
      <c r="ZM5" s="172"/>
      <c r="ZN5" s="172"/>
      <c r="ZO5" s="172"/>
      <c r="ZP5" s="172"/>
      <c r="ZQ5" s="172"/>
      <c r="ZR5" s="172"/>
      <c r="ZS5" s="172"/>
      <c r="ZT5" s="172"/>
      <c r="ZU5" s="172"/>
      <c r="ZV5" s="172"/>
      <c r="ZW5" s="172"/>
      <c r="ZX5" s="172"/>
      <c r="ZY5" s="172"/>
      <c r="ZZ5" s="172"/>
      <c r="AAA5" s="172"/>
      <c r="AAB5" s="172"/>
      <c r="AAC5" s="172"/>
      <c r="AAD5" s="172"/>
      <c r="AAE5" s="172"/>
      <c r="AAF5" s="172"/>
      <c r="AAG5" s="172"/>
      <c r="AAH5" s="172"/>
      <c r="AAI5" s="172"/>
      <c r="AAJ5" s="172"/>
      <c r="AAK5" s="172"/>
      <c r="AAL5" s="172"/>
      <c r="AAM5" s="172"/>
      <c r="AAN5" s="172"/>
      <c r="AAO5" s="172"/>
      <c r="AAP5" s="172"/>
      <c r="AAQ5" s="172"/>
      <c r="AAR5" s="172"/>
      <c r="AAS5" s="172"/>
      <c r="AAT5" s="172"/>
      <c r="AAU5" s="172"/>
      <c r="AAV5" s="172"/>
      <c r="AAW5" s="172"/>
      <c r="AAX5" s="172"/>
      <c r="AAY5" s="172"/>
      <c r="AAZ5" s="172"/>
      <c r="ABA5" s="172"/>
      <c r="ABB5" s="172"/>
      <c r="ABC5" s="172"/>
      <c r="ABD5" s="172"/>
      <c r="ABE5" s="172"/>
      <c r="ABF5" s="172"/>
      <c r="ABG5" s="172"/>
      <c r="ABH5" s="172"/>
      <c r="ABI5" s="172"/>
      <c r="ABJ5" s="172"/>
      <c r="ABK5" s="172"/>
      <c r="ABL5" s="172"/>
      <c r="ABM5" s="172"/>
      <c r="ABN5" s="172"/>
      <c r="ABO5" s="172"/>
      <c r="ABP5" s="172"/>
      <c r="ABQ5" s="172"/>
      <c r="ABR5" s="172"/>
      <c r="ABS5" s="172"/>
      <c r="ABT5" s="172"/>
      <c r="ABU5" s="172"/>
      <c r="ABV5" s="172"/>
      <c r="ABW5" s="172"/>
      <c r="ABX5" s="172"/>
      <c r="ABY5" s="172"/>
      <c r="ABZ5" s="172"/>
      <c r="ACA5" s="172"/>
      <c r="ACB5" s="172"/>
      <c r="ACC5" s="172"/>
      <c r="ACD5" s="172"/>
      <c r="ACE5" s="172"/>
      <c r="ACF5" s="172"/>
      <c r="ACG5" s="172"/>
      <c r="ACH5" s="172"/>
      <c r="ACI5" s="172"/>
      <c r="ACJ5" s="172"/>
      <c r="ACK5" s="172"/>
      <c r="ACL5" s="172"/>
      <c r="ACM5" s="172"/>
      <c r="ACN5" s="172"/>
      <c r="ACO5" s="172"/>
      <c r="ACP5" s="172"/>
      <c r="ACQ5" s="172"/>
      <c r="ACR5" s="172"/>
      <c r="ACS5" s="172"/>
      <c r="ACT5" s="172"/>
      <c r="ACU5" s="172"/>
      <c r="ACV5" s="172"/>
      <c r="ACW5" s="172"/>
      <c r="ACX5" s="172"/>
      <c r="ACY5" s="172"/>
      <c r="ACZ5" s="172"/>
      <c r="ADA5" s="172"/>
      <c r="ADB5" s="172"/>
      <c r="ADC5" s="172"/>
      <c r="ADD5" s="172"/>
      <c r="ADE5" s="172"/>
      <c r="ADF5" s="172"/>
      <c r="ADG5" s="172"/>
      <c r="ADH5" s="172"/>
      <c r="ADI5" s="172"/>
      <c r="ADJ5" s="172"/>
      <c r="ADK5" s="172"/>
      <c r="ADL5" s="172"/>
      <c r="ADM5" s="172"/>
      <c r="ADN5" s="172"/>
      <c r="ADO5" s="172"/>
      <c r="ADP5" s="172"/>
      <c r="ADQ5" s="172"/>
      <c r="ADR5" s="172"/>
      <c r="ADS5" s="172"/>
      <c r="ADT5" s="172"/>
      <c r="ADU5" s="172"/>
      <c r="ADV5" s="172"/>
      <c r="ADW5" s="172"/>
      <c r="ADX5" s="172"/>
      <c r="ADY5" s="172"/>
      <c r="ADZ5" s="172"/>
      <c r="AEA5" s="172"/>
      <c r="AEB5" s="172"/>
      <c r="AEC5" s="172"/>
      <c r="AED5" s="172"/>
      <c r="AEE5" s="172"/>
      <c r="AEF5" s="172"/>
      <c r="AEG5" s="172"/>
      <c r="AEH5" s="172"/>
      <c r="AEI5" s="172"/>
      <c r="AEJ5" s="172"/>
      <c r="AEK5" s="172"/>
      <c r="AEL5" s="172"/>
      <c r="AEM5" s="172"/>
      <c r="AEN5" s="172"/>
      <c r="AEO5" s="172"/>
      <c r="AEP5" s="172"/>
      <c r="AEQ5" s="172"/>
      <c r="AER5" s="172"/>
      <c r="AES5" s="172"/>
      <c r="AET5" s="172"/>
      <c r="AEU5" s="172"/>
      <c r="AEV5" s="172"/>
      <c r="AEW5" s="172"/>
      <c r="AEX5" s="172"/>
      <c r="AEY5" s="172"/>
      <c r="AEZ5" s="172"/>
      <c r="AFA5" s="172"/>
      <c r="AFB5" s="172"/>
      <c r="AFC5" s="172"/>
      <c r="AFD5" s="172"/>
      <c r="AFE5" s="172"/>
      <c r="AFF5" s="172"/>
      <c r="AFG5" s="172"/>
      <c r="AFH5" s="172"/>
      <c r="AFI5" s="172"/>
      <c r="AFJ5" s="172"/>
      <c r="AFK5" s="172"/>
      <c r="AFL5" s="172"/>
      <c r="AFM5" s="172"/>
      <c r="AFN5" s="172"/>
      <c r="AFO5" s="172"/>
      <c r="AFP5" s="172"/>
      <c r="AFQ5" s="172"/>
      <c r="AFR5" s="172"/>
      <c r="AFS5" s="172"/>
      <c r="AFT5" s="172"/>
      <c r="AFU5" s="172"/>
      <c r="AFV5" s="172"/>
      <c r="AFW5" s="172"/>
      <c r="AFX5" s="172"/>
      <c r="AFY5" s="172"/>
      <c r="AFZ5" s="172"/>
      <c r="AGA5" s="172"/>
      <c r="AGB5" s="172"/>
      <c r="AGC5" s="172"/>
      <c r="AGD5" s="172"/>
      <c r="AGE5" s="172"/>
      <c r="AGF5" s="172"/>
      <c r="AGG5" s="172"/>
      <c r="AGH5" s="172"/>
      <c r="AGI5" s="172"/>
      <c r="AGJ5" s="172"/>
      <c r="AGK5" s="172"/>
      <c r="AGL5" s="172"/>
      <c r="AGM5" s="172"/>
      <c r="AGN5" s="172"/>
      <c r="AGO5" s="172"/>
      <c r="AGP5" s="172"/>
      <c r="AGQ5" s="172"/>
      <c r="AGR5" s="172"/>
      <c r="AGS5" s="172"/>
      <c r="AGT5" s="172"/>
      <c r="AGU5" s="172"/>
      <c r="AGV5" s="172"/>
      <c r="AGW5" s="172"/>
      <c r="AGX5" s="172"/>
      <c r="AGY5" s="172"/>
      <c r="AGZ5" s="172"/>
      <c r="AHA5" s="172"/>
      <c r="AHB5" s="172"/>
      <c r="AHC5" s="172"/>
      <c r="AHD5" s="172"/>
      <c r="AHE5" s="172"/>
      <c r="AHF5" s="172"/>
      <c r="AHG5" s="172"/>
      <c r="AHH5" s="172"/>
      <c r="AHI5" s="172"/>
      <c r="AHJ5" s="172"/>
      <c r="AHK5" s="172"/>
      <c r="AHL5" s="172"/>
      <c r="AHM5" s="172"/>
      <c r="AHN5" s="172"/>
      <c r="AHO5" s="172"/>
      <c r="AHP5" s="172"/>
      <c r="AHQ5" s="172"/>
      <c r="AHR5" s="172"/>
      <c r="AHS5" s="172"/>
      <c r="AHT5" s="172"/>
      <c r="AHU5" s="172"/>
      <c r="AHV5" s="172"/>
      <c r="AHW5" s="172"/>
      <c r="AHX5" s="172"/>
      <c r="AHY5" s="172"/>
      <c r="AHZ5" s="172"/>
      <c r="AIA5" s="172"/>
      <c r="AIB5" s="172"/>
      <c r="AIC5" s="172"/>
      <c r="AID5" s="172"/>
      <c r="AIE5" s="172"/>
      <c r="AIF5" s="172"/>
      <c r="AIG5" s="172"/>
      <c r="AIH5" s="172"/>
      <c r="AII5" s="172"/>
      <c r="AIJ5" s="172"/>
      <c r="AIK5" s="172"/>
      <c r="AIL5" s="172"/>
      <c r="AIM5" s="172"/>
      <c r="AIN5" s="172"/>
      <c r="AIO5" s="172"/>
      <c r="AIP5" s="172"/>
      <c r="AIQ5" s="172"/>
      <c r="AIR5" s="172"/>
      <c r="AIS5" s="172"/>
      <c r="AIT5" s="172"/>
      <c r="AIU5" s="172"/>
      <c r="AIV5" s="172"/>
      <c r="AIW5" s="172"/>
      <c r="AIX5" s="172"/>
      <c r="AIY5" s="172"/>
      <c r="AIZ5" s="172"/>
      <c r="AJA5" s="172"/>
      <c r="AJB5" s="172"/>
      <c r="AJC5" s="172"/>
      <c r="AJD5" s="172"/>
      <c r="AJE5" s="172"/>
      <c r="AJF5" s="172"/>
      <c r="AJG5" s="172"/>
      <c r="AJH5" s="172"/>
      <c r="AJI5" s="172"/>
      <c r="AJJ5" s="172"/>
      <c r="AJK5" s="172"/>
      <c r="AJL5" s="172"/>
      <c r="AJM5" s="172"/>
      <c r="AJN5" s="172"/>
      <c r="AJO5" s="172"/>
      <c r="AJP5" s="172"/>
      <c r="AJQ5" s="172"/>
      <c r="AJR5" s="172"/>
      <c r="AJS5" s="172"/>
      <c r="AJT5" s="172"/>
      <c r="AJU5" s="172"/>
      <c r="AJV5" s="172"/>
      <c r="AJW5" s="172"/>
      <c r="AJX5" s="172"/>
      <c r="AJY5" s="172"/>
      <c r="AJZ5" s="172"/>
      <c r="AKA5" s="172"/>
      <c r="AKB5" s="172"/>
      <c r="AKC5" s="172"/>
      <c r="AKD5" s="172"/>
      <c r="AKE5" s="172"/>
      <c r="AKF5" s="172"/>
      <c r="AKG5" s="172"/>
      <c r="AKH5" s="172"/>
      <c r="AKI5" s="172"/>
      <c r="AKJ5" s="172"/>
      <c r="AKK5" s="172"/>
      <c r="AKL5" s="172"/>
      <c r="AKM5" s="172"/>
      <c r="AKN5" s="172"/>
      <c r="AKO5" s="172"/>
      <c r="AKP5" s="172"/>
      <c r="AKQ5" s="172"/>
      <c r="AKR5" s="172"/>
      <c r="AKS5" s="172"/>
      <c r="AKT5" s="172"/>
      <c r="AKU5" s="172"/>
      <c r="AKV5" s="172"/>
      <c r="AKW5" s="172"/>
      <c r="AKX5" s="172"/>
      <c r="AKY5" s="172"/>
      <c r="AKZ5" s="172"/>
      <c r="ALA5" s="172"/>
      <c r="ALB5" s="172"/>
      <c r="ALC5" s="172"/>
      <c r="ALD5" s="172"/>
      <c r="ALE5" s="172"/>
      <c r="ALF5" s="172"/>
      <c r="ALG5" s="172"/>
      <c r="ALH5" s="172"/>
      <c r="ALI5" s="172"/>
      <c r="ALJ5" s="172"/>
      <c r="ALK5" s="172"/>
      <c r="ALL5" s="172"/>
      <c r="ALM5" s="172"/>
      <c r="ALN5" s="172"/>
      <c r="ALO5" s="172"/>
      <c r="ALP5" s="172"/>
      <c r="ALQ5" s="172"/>
      <c r="ALR5" s="172"/>
      <c r="ALS5" s="172"/>
      <c r="ALT5" s="172"/>
      <c r="ALU5" s="172"/>
      <c r="ALV5" s="172"/>
      <c r="ALW5" s="172"/>
      <c r="ALX5" s="172"/>
      <c r="ALY5" s="172"/>
      <c r="ALZ5" s="172"/>
      <c r="AMA5" s="172"/>
      <c r="AMB5" s="172"/>
      <c r="AMC5" s="172"/>
      <c r="AMD5" s="172"/>
      <c r="AME5" s="172"/>
      <c r="AMF5" s="172"/>
      <c r="AMG5" s="172"/>
      <c r="AMH5" s="172"/>
      <c r="AMI5" s="172"/>
      <c r="AMJ5" s="172"/>
      <c r="AMK5" s="172"/>
      <c r="AML5" s="172"/>
      <c r="AMM5" s="172"/>
      <c r="AMN5" s="172"/>
      <c r="AMO5" s="172"/>
      <c r="AMP5" s="172"/>
      <c r="AMQ5" s="172"/>
      <c r="AMR5" s="172"/>
      <c r="AMS5" s="172"/>
      <c r="AMT5" s="172"/>
      <c r="AMU5" s="172"/>
      <c r="AMV5" s="172"/>
      <c r="AMW5" s="172"/>
      <c r="AMX5" s="172"/>
      <c r="AMY5" s="172"/>
      <c r="AMZ5" s="172"/>
      <c r="ANA5" s="172"/>
      <c r="ANB5" s="172"/>
      <c r="ANC5" s="172"/>
      <c r="AND5" s="172"/>
      <c r="ANE5" s="172"/>
      <c r="ANF5" s="172"/>
      <c r="ANG5" s="172"/>
      <c r="ANH5" s="172"/>
      <c r="ANI5" s="172"/>
      <c r="ANJ5" s="172"/>
      <c r="ANK5" s="172"/>
      <c r="ANL5" s="172"/>
      <c r="ANM5" s="172"/>
      <c r="ANN5" s="172"/>
      <c r="ANO5" s="172"/>
      <c r="ANP5" s="172"/>
      <c r="ANQ5" s="172"/>
      <c r="ANR5" s="172"/>
      <c r="ANS5" s="172"/>
      <c r="ANT5" s="172"/>
      <c r="ANU5" s="172"/>
      <c r="ANV5" s="172"/>
      <c r="ANW5" s="172"/>
      <c r="ANX5" s="172"/>
      <c r="ANY5" s="172"/>
      <c r="ANZ5" s="172"/>
      <c r="AOA5" s="172"/>
      <c r="AOB5" s="172"/>
      <c r="AOC5" s="172"/>
      <c r="AOD5" s="172"/>
      <c r="AOE5" s="172"/>
      <c r="AOF5" s="172"/>
      <c r="AOG5" s="172"/>
      <c r="AOH5" s="172"/>
      <c r="AOI5" s="172"/>
      <c r="AOJ5" s="172"/>
      <c r="AOK5" s="172"/>
      <c r="AOL5" s="172"/>
      <c r="AOM5" s="172"/>
      <c r="AON5" s="172"/>
      <c r="AOO5" s="172"/>
      <c r="AOP5" s="172"/>
      <c r="AOQ5" s="172"/>
      <c r="AOR5" s="172"/>
      <c r="AOS5" s="172"/>
      <c r="AOT5" s="172"/>
      <c r="AOU5" s="172"/>
      <c r="AOV5" s="172"/>
      <c r="AOW5" s="172"/>
      <c r="AOX5" s="172"/>
      <c r="AOY5" s="172"/>
      <c r="AOZ5" s="172"/>
      <c r="APA5" s="172"/>
      <c r="APB5" s="172"/>
      <c r="APC5" s="172"/>
      <c r="APD5" s="172"/>
      <c r="APE5" s="172"/>
      <c r="APF5" s="172"/>
      <c r="APG5" s="172"/>
      <c r="APH5" s="172"/>
      <c r="API5" s="172"/>
      <c r="APJ5" s="172"/>
      <c r="APK5" s="172"/>
      <c r="APL5" s="172"/>
      <c r="APM5" s="172"/>
      <c r="APN5" s="172"/>
      <c r="APO5" s="172"/>
      <c r="APP5" s="172"/>
      <c r="APQ5" s="172"/>
      <c r="APR5" s="172"/>
      <c r="APS5" s="172"/>
      <c r="APT5" s="172"/>
      <c r="APU5" s="172"/>
      <c r="APV5" s="172"/>
      <c r="APW5" s="172"/>
      <c r="APX5" s="172"/>
      <c r="APY5" s="172"/>
      <c r="APZ5" s="172"/>
      <c r="AQA5" s="172"/>
      <c r="AQB5" s="172"/>
      <c r="AQC5" s="172"/>
      <c r="AQD5" s="172"/>
      <c r="AQE5" s="172"/>
      <c r="AQF5" s="172"/>
      <c r="AQG5" s="172"/>
      <c r="AQH5" s="172"/>
      <c r="AQI5" s="172"/>
      <c r="AQJ5" s="172"/>
      <c r="AQK5" s="172"/>
      <c r="AQL5" s="172"/>
      <c r="AQM5" s="172"/>
      <c r="AQN5" s="172"/>
      <c r="AQO5" s="172"/>
      <c r="AQP5" s="172"/>
      <c r="AQQ5" s="172"/>
      <c r="AQR5" s="172"/>
      <c r="AQS5" s="172"/>
      <c r="AQT5" s="172"/>
      <c r="AQU5" s="172"/>
      <c r="AQV5" s="172"/>
      <c r="AQW5" s="172"/>
      <c r="AQX5" s="172"/>
      <c r="AQY5" s="172"/>
      <c r="AQZ5" s="172"/>
      <c r="ARA5" s="172"/>
      <c r="ARB5" s="172"/>
      <c r="ARC5" s="172"/>
      <c r="ARD5" s="172"/>
      <c r="ARE5" s="172"/>
      <c r="ARF5" s="172"/>
      <c r="ARG5" s="172"/>
      <c r="ARH5" s="172"/>
      <c r="ARI5" s="172"/>
      <c r="ARJ5" s="172"/>
      <c r="ARK5" s="172"/>
      <c r="ARL5" s="172"/>
      <c r="ARM5" s="172"/>
      <c r="ARN5" s="172"/>
      <c r="ARO5" s="172"/>
      <c r="ARP5" s="172"/>
      <c r="ARQ5" s="172"/>
      <c r="ARR5" s="172"/>
      <c r="ARS5" s="172"/>
      <c r="ART5" s="172"/>
      <c r="ARU5" s="172"/>
      <c r="ARV5" s="172"/>
      <c r="ARW5" s="172"/>
      <c r="ARX5" s="172"/>
      <c r="ARY5" s="172"/>
      <c r="ARZ5" s="172"/>
      <c r="ASA5" s="172"/>
      <c r="ASB5" s="172"/>
      <c r="ASC5" s="172"/>
      <c r="ASD5" s="172"/>
      <c r="ASE5" s="172"/>
      <c r="ASF5" s="172"/>
      <c r="ASG5" s="172"/>
      <c r="ASH5" s="172"/>
      <c r="ASI5" s="172"/>
      <c r="ASJ5" s="172"/>
      <c r="ASK5" s="172"/>
      <c r="ASL5" s="172"/>
      <c r="ASM5" s="172"/>
      <c r="ASN5" s="172"/>
      <c r="ASO5" s="172"/>
      <c r="ASP5" s="172"/>
      <c r="ASQ5" s="172"/>
      <c r="ASR5" s="172"/>
      <c r="ASS5" s="172"/>
      <c r="AST5" s="172"/>
      <c r="ASU5" s="172"/>
      <c r="ASV5" s="172"/>
      <c r="ASW5" s="172"/>
      <c r="ASX5" s="172"/>
      <c r="ASY5" s="172"/>
      <c r="ASZ5" s="172"/>
      <c r="ATA5" s="172"/>
      <c r="ATB5" s="172"/>
      <c r="ATC5" s="172"/>
      <c r="ATD5" s="172"/>
      <c r="ATE5" s="172"/>
      <c r="ATF5" s="172"/>
      <c r="ATG5" s="172"/>
      <c r="ATH5" s="172"/>
      <c r="ATI5" s="172"/>
      <c r="ATJ5" s="172"/>
      <c r="ATK5" s="172"/>
      <c r="ATL5" s="172"/>
      <c r="ATM5" s="172"/>
      <c r="ATN5" s="172"/>
      <c r="ATO5" s="172"/>
      <c r="ATP5" s="172"/>
      <c r="ATQ5" s="172"/>
      <c r="ATR5" s="172"/>
      <c r="ATS5" s="172"/>
      <c r="ATT5" s="172"/>
      <c r="ATU5" s="172"/>
      <c r="ATV5" s="172"/>
      <c r="ATW5" s="172"/>
      <c r="ATX5" s="172"/>
      <c r="ATY5" s="172"/>
      <c r="ATZ5" s="172"/>
      <c r="AUA5" s="172"/>
      <c r="AUB5" s="172"/>
      <c r="AUC5" s="172"/>
      <c r="AUD5" s="172"/>
      <c r="AUE5" s="172"/>
      <c r="AUF5" s="172"/>
      <c r="AUG5" s="172"/>
      <c r="AUH5" s="172"/>
      <c r="AUI5" s="172"/>
      <c r="AUJ5" s="172"/>
      <c r="AUK5" s="172"/>
      <c r="AUL5" s="172"/>
      <c r="AUM5" s="172"/>
      <c r="AUN5" s="172"/>
      <c r="AUO5" s="172"/>
      <c r="AUP5" s="172"/>
      <c r="AUQ5" s="172"/>
      <c r="AUR5" s="172"/>
      <c r="AUS5" s="172"/>
      <c r="AUT5" s="172"/>
      <c r="AUU5" s="172"/>
      <c r="AUV5" s="172"/>
      <c r="AUW5" s="172"/>
      <c r="AUX5" s="172"/>
      <c r="AUY5" s="172"/>
      <c r="AUZ5" s="172"/>
      <c r="AVA5" s="172"/>
      <c r="AVB5" s="172"/>
      <c r="AVC5" s="172"/>
      <c r="AVD5" s="172"/>
      <c r="AVE5" s="172"/>
      <c r="AVF5" s="172"/>
      <c r="AVG5" s="172"/>
      <c r="AVH5" s="172"/>
      <c r="AVI5" s="172"/>
      <c r="AVJ5" s="172"/>
      <c r="AVK5" s="172"/>
      <c r="AVL5" s="172"/>
      <c r="AVM5" s="172"/>
      <c r="AVN5" s="172"/>
      <c r="AVO5" s="172"/>
      <c r="AVP5" s="172"/>
      <c r="AVQ5" s="172"/>
      <c r="AVR5" s="172"/>
      <c r="AVS5" s="172"/>
      <c r="AVT5" s="172"/>
      <c r="AVU5" s="172"/>
      <c r="AVV5" s="172"/>
      <c r="AVW5" s="172"/>
      <c r="AVX5" s="172"/>
      <c r="AVY5" s="172"/>
      <c r="AVZ5" s="172"/>
      <c r="AWA5" s="172"/>
      <c r="AWB5" s="172"/>
      <c r="AWC5" s="172"/>
      <c r="AWD5" s="172"/>
      <c r="AWE5" s="172"/>
      <c r="AWF5" s="172"/>
      <c r="AWG5" s="172"/>
      <c r="AWH5" s="172"/>
      <c r="AWI5" s="172"/>
      <c r="AWJ5" s="172"/>
      <c r="AWK5" s="172"/>
      <c r="AWL5" s="172"/>
      <c r="AWM5" s="172"/>
      <c r="AWN5" s="172"/>
      <c r="AWO5" s="172"/>
      <c r="AWP5" s="172"/>
      <c r="AWQ5" s="172"/>
      <c r="AWR5" s="172"/>
      <c r="AWS5" s="172"/>
      <c r="AWT5" s="172"/>
      <c r="AWU5" s="172"/>
      <c r="AWV5" s="172"/>
      <c r="AWW5" s="172"/>
      <c r="AWX5" s="172"/>
      <c r="AWY5" s="172"/>
      <c r="AWZ5" s="172"/>
      <c r="AXA5" s="172"/>
      <c r="AXB5" s="172"/>
      <c r="AXC5" s="172"/>
      <c r="AXD5" s="172"/>
      <c r="AXE5" s="172"/>
      <c r="AXF5" s="172"/>
      <c r="AXG5" s="172"/>
      <c r="AXH5" s="172"/>
      <c r="AXI5" s="172"/>
      <c r="AXJ5" s="172"/>
      <c r="AXK5" s="172"/>
      <c r="AXL5" s="172"/>
      <c r="AXM5" s="172"/>
      <c r="AXN5" s="172"/>
      <c r="AXO5" s="172"/>
      <c r="AXP5" s="172"/>
      <c r="AXQ5" s="172"/>
      <c r="AXR5" s="172"/>
      <c r="AXS5" s="172"/>
      <c r="AXT5" s="172"/>
      <c r="AXU5" s="172"/>
      <c r="AXV5" s="172"/>
      <c r="AXW5" s="172"/>
      <c r="AXX5" s="172"/>
      <c r="AXY5" s="172"/>
      <c r="AXZ5" s="172"/>
      <c r="AYA5" s="172"/>
      <c r="AYB5" s="172"/>
      <c r="AYC5" s="172"/>
      <c r="AYD5" s="172"/>
      <c r="AYE5" s="172"/>
      <c r="AYF5" s="172"/>
      <c r="AYG5" s="172"/>
      <c r="AYH5" s="172"/>
      <c r="AYI5" s="172"/>
      <c r="AYJ5" s="172"/>
      <c r="AYK5" s="172"/>
      <c r="AYL5" s="172"/>
      <c r="AYM5" s="172"/>
      <c r="AYN5" s="172"/>
      <c r="AYO5" s="172"/>
      <c r="AYP5" s="172"/>
      <c r="AYQ5" s="172"/>
      <c r="AYR5" s="172"/>
      <c r="AYS5" s="172"/>
      <c r="AYT5" s="172"/>
      <c r="AYU5" s="172"/>
      <c r="AYV5" s="172"/>
      <c r="AYW5" s="172"/>
      <c r="AYX5" s="172"/>
      <c r="AYY5" s="172"/>
      <c r="AYZ5" s="172"/>
      <c r="AZA5" s="172"/>
      <c r="AZB5" s="172"/>
      <c r="AZC5" s="172"/>
      <c r="AZD5" s="172"/>
      <c r="AZE5" s="172"/>
      <c r="AZF5" s="172"/>
      <c r="AZG5" s="172"/>
      <c r="AZH5" s="172"/>
      <c r="AZI5" s="172"/>
      <c r="AZJ5" s="172"/>
      <c r="AZK5" s="172"/>
      <c r="AZL5" s="172"/>
      <c r="AZM5" s="172"/>
      <c r="AZN5" s="172"/>
      <c r="AZO5" s="172"/>
      <c r="AZP5" s="172"/>
      <c r="AZQ5" s="172"/>
      <c r="AZR5" s="172"/>
      <c r="AZS5" s="172"/>
      <c r="AZT5" s="172"/>
      <c r="AZU5" s="172"/>
      <c r="AZV5" s="172"/>
      <c r="AZW5" s="172"/>
      <c r="AZX5" s="172"/>
      <c r="AZY5" s="172"/>
      <c r="AZZ5" s="172"/>
      <c r="BAA5" s="172"/>
      <c r="BAB5" s="172"/>
      <c r="BAC5" s="172"/>
      <c r="BAD5" s="172"/>
      <c r="BAE5" s="172"/>
      <c r="BAF5" s="172"/>
      <c r="BAG5" s="172"/>
      <c r="BAH5" s="172"/>
      <c r="BAI5" s="172"/>
      <c r="BAJ5" s="172"/>
      <c r="BAK5" s="172"/>
      <c r="BAL5" s="172"/>
      <c r="BAM5" s="172"/>
      <c r="BAN5" s="172"/>
      <c r="BAO5" s="172"/>
      <c r="BAP5" s="172"/>
      <c r="BAQ5" s="172"/>
      <c r="BAR5" s="172"/>
      <c r="BAS5" s="172"/>
      <c r="BAT5" s="172"/>
      <c r="BAU5" s="172"/>
      <c r="BAV5" s="172"/>
      <c r="BAW5" s="172"/>
      <c r="BAX5" s="172"/>
      <c r="BAY5" s="172"/>
      <c r="BAZ5" s="172"/>
      <c r="BBA5" s="172"/>
      <c r="BBB5" s="172"/>
      <c r="BBC5" s="172"/>
      <c r="BBD5" s="172"/>
      <c r="BBE5" s="172"/>
      <c r="BBF5" s="172"/>
      <c r="BBG5" s="172"/>
      <c r="BBH5" s="172"/>
      <c r="BBI5" s="172"/>
      <c r="BBJ5" s="172"/>
      <c r="BBK5" s="172"/>
      <c r="BBL5" s="172"/>
      <c r="BBM5" s="172"/>
      <c r="BBN5" s="172"/>
      <c r="BBO5" s="172"/>
      <c r="BBP5" s="172"/>
      <c r="BBQ5" s="172"/>
      <c r="BBR5" s="172"/>
      <c r="BBS5" s="172"/>
      <c r="BBT5" s="172"/>
      <c r="BBU5" s="172"/>
      <c r="BBV5" s="172"/>
      <c r="BBW5" s="172"/>
      <c r="BBX5" s="172"/>
      <c r="BBY5" s="172"/>
      <c r="BBZ5" s="172"/>
      <c r="BCA5" s="172"/>
      <c r="BCB5" s="172"/>
      <c r="BCC5" s="172"/>
      <c r="BCD5" s="172"/>
      <c r="BCE5" s="172"/>
      <c r="BCF5" s="172"/>
      <c r="BCG5" s="172"/>
      <c r="BCH5" s="172"/>
      <c r="BCI5" s="172"/>
      <c r="BCJ5" s="172"/>
      <c r="BCK5" s="172"/>
      <c r="BCL5" s="172"/>
      <c r="BCM5" s="172"/>
      <c r="BCN5" s="172"/>
      <c r="BCO5" s="172"/>
      <c r="BCP5" s="172"/>
      <c r="BCQ5" s="172"/>
      <c r="BCR5" s="172"/>
      <c r="BCS5" s="172"/>
      <c r="BCT5" s="172"/>
      <c r="BCU5" s="172"/>
      <c r="BCV5" s="172"/>
      <c r="BCW5" s="172"/>
      <c r="BCX5" s="172"/>
      <c r="BCY5" s="172"/>
      <c r="BCZ5" s="172"/>
      <c r="BDA5" s="172"/>
      <c r="BDB5" s="172"/>
      <c r="BDC5" s="172"/>
      <c r="BDD5" s="172"/>
      <c r="BDE5" s="172"/>
      <c r="BDF5" s="172"/>
      <c r="BDG5" s="172"/>
      <c r="BDH5" s="172"/>
      <c r="BDI5" s="172"/>
      <c r="BDJ5" s="172"/>
      <c r="BDK5" s="172"/>
      <c r="BDL5" s="172"/>
      <c r="BDM5" s="172"/>
      <c r="BDN5" s="172"/>
      <c r="BDO5" s="172"/>
      <c r="BDP5" s="172"/>
      <c r="BDQ5" s="172"/>
      <c r="BDR5" s="172"/>
      <c r="BDS5" s="172"/>
      <c r="BDT5" s="172"/>
      <c r="BDU5" s="172"/>
      <c r="BDV5" s="172"/>
      <c r="BDW5" s="172"/>
      <c r="BDX5" s="172"/>
      <c r="BDY5" s="172"/>
      <c r="BDZ5" s="172"/>
      <c r="BEA5" s="172"/>
      <c r="BEB5" s="172"/>
      <c r="BEC5" s="172"/>
      <c r="BED5" s="172"/>
      <c r="BEE5" s="172"/>
      <c r="BEF5" s="172"/>
      <c r="BEG5" s="172"/>
      <c r="BEH5" s="172"/>
      <c r="BEI5" s="172"/>
      <c r="BEJ5" s="172"/>
      <c r="BEK5" s="172"/>
      <c r="BEL5" s="172"/>
      <c r="BEM5" s="172"/>
      <c r="BEN5" s="172"/>
      <c r="BEO5" s="172"/>
      <c r="BEP5" s="172"/>
      <c r="BEQ5" s="172"/>
      <c r="BER5" s="172"/>
      <c r="BES5" s="172"/>
      <c r="BET5" s="172"/>
      <c r="BEU5" s="172"/>
      <c r="BEV5" s="172"/>
      <c r="BEW5" s="172"/>
      <c r="BEX5" s="172"/>
      <c r="BEY5" s="172"/>
      <c r="BEZ5" s="172"/>
      <c r="BFA5" s="172"/>
      <c r="BFB5" s="172"/>
      <c r="BFC5" s="172"/>
      <c r="BFD5" s="172"/>
      <c r="BFE5" s="172"/>
      <c r="BFF5" s="172"/>
      <c r="BFG5" s="172"/>
      <c r="BFH5" s="172"/>
      <c r="BFI5" s="172"/>
      <c r="BFJ5" s="172"/>
      <c r="BFK5" s="172"/>
      <c r="BFL5" s="172"/>
      <c r="BFM5" s="172"/>
      <c r="BFN5" s="172"/>
      <c r="BFO5" s="172"/>
      <c r="BFP5" s="172"/>
      <c r="BFQ5" s="172"/>
      <c r="BFR5" s="172"/>
      <c r="BFS5" s="172"/>
      <c r="BFT5" s="172"/>
      <c r="BFU5" s="172"/>
      <c r="BFV5" s="172"/>
      <c r="BFW5" s="172"/>
      <c r="BFX5" s="172"/>
      <c r="BFY5" s="172"/>
      <c r="BFZ5" s="172"/>
      <c r="BGA5" s="172"/>
      <c r="BGB5" s="172"/>
      <c r="BGC5" s="172"/>
      <c r="BGD5" s="172"/>
      <c r="BGE5" s="172"/>
      <c r="BGF5" s="172"/>
      <c r="BGG5" s="172"/>
      <c r="BGH5" s="172"/>
      <c r="BGI5" s="172"/>
      <c r="BGJ5" s="172"/>
      <c r="BGK5" s="172"/>
      <c r="BGL5" s="172"/>
      <c r="BGM5" s="172"/>
      <c r="BGN5" s="172"/>
      <c r="BGO5" s="172"/>
      <c r="BGP5" s="172"/>
      <c r="BGQ5" s="172"/>
      <c r="BGR5" s="172"/>
      <c r="BGS5" s="172"/>
      <c r="BGT5" s="172"/>
      <c r="BGU5" s="172"/>
      <c r="BGV5" s="172"/>
      <c r="BGW5" s="172"/>
      <c r="BGX5" s="172"/>
      <c r="BGY5" s="172"/>
      <c r="BGZ5" s="172"/>
      <c r="BHA5" s="172"/>
      <c r="BHB5" s="172"/>
      <c r="BHC5" s="172"/>
      <c r="BHD5" s="172"/>
      <c r="BHE5" s="172"/>
      <c r="BHF5" s="172"/>
      <c r="BHG5" s="172"/>
      <c r="BHH5" s="172"/>
      <c r="BHI5" s="172"/>
      <c r="BHJ5" s="172"/>
      <c r="BHK5" s="172"/>
      <c r="BHL5" s="172"/>
      <c r="BHM5" s="172"/>
      <c r="BHN5" s="172"/>
      <c r="BHO5" s="172"/>
      <c r="BHP5" s="172"/>
      <c r="BHQ5" s="172"/>
      <c r="BHR5" s="172"/>
      <c r="BHS5" s="172"/>
      <c r="BHT5" s="172"/>
      <c r="BHU5" s="172"/>
      <c r="BHV5" s="172"/>
      <c r="BHW5" s="172"/>
      <c r="BHX5" s="172"/>
      <c r="BHY5" s="172"/>
      <c r="BHZ5" s="172"/>
      <c r="BIA5" s="172"/>
      <c r="BIB5" s="172"/>
      <c r="BIC5" s="172"/>
      <c r="BID5" s="172"/>
      <c r="BIE5" s="172"/>
      <c r="BIF5" s="172"/>
      <c r="BIG5" s="172"/>
      <c r="BIH5" s="172"/>
      <c r="BII5" s="172"/>
      <c r="BIJ5" s="172"/>
      <c r="BIK5" s="172"/>
      <c r="BIL5" s="172"/>
      <c r="BIM5" s="172"/>
      <c r="BIN5" s="172"/>
      <c r="BIO5" s="172"/>
      <c r="BIP5" s="172"/>
      <c r="BIQ5" s="172"/>
      <c r="BIR5" s="172"/>
      <c r="BIS5" s="172"/>
      <c r="BIT5" s="172"/>
      <c r="BIU5" s="172"/>
      <c r="BIV5" s="172"/>
      <c r="BIW5" s="172"/>
      <c r="BIX5" s="172"/>
      <c r="BIY5" s="172"/>
      <c r="BIZ5" s="172"/>
      <c r="BJA5" s="172"/>
      <c r="BJB5" s="172"/>
      <c r="BJC5" s="172"/>
      <c r="BJD5" s="172"/>
      <c r="BJE5" s="172"/>
      <c r="BJF5" s="172"/>
      <c r="BJG5" s="172"/>
      <c r="BJH5" s="172"/>
      <c r="BJI5" s="172"/>
      <c r="BJJ5" s="172"/>
      <c r="BJK5" s="172"/>
      <c r="BJL5" s="172"/>
      <c r="BJM5" s="172"/>
      <c r="BJN5" s="172"/>
      <c r="BJO5" s="172"/>
      <c r="BJP5" s="172"/>
      <c r="BJQ5" s="172"/>
      <c r="BJR5" s="172"/>
      <c r="BJS5" s="172"/>
      <c r="BJT5" s="172"/>
      <c r="BJU5" s="172"/>
      <c r="BJV5" s="172"/>
      <c r="BJW5" s="172"/>
      <c r="BJX5" s="172"/>
      <c r="BJY5" s="172"/>
      <c r="BJZ5" s="172"/>
      <c r="BKA5" s="172"/>
      <c r="BKB5" s="172"/>
      <c r="BKC5" s="172"/>
      <c r="BKD5" s="172"/>
      <c r="BKE5" s="172"/>
      <c r="BKF5" s="172"/>
      <c r="BKG5" s="172"/>
      <c r="BKH5" s="172"/>
      <c r="BKI5" s="172"/>
      <c r="BKJ5" s="172"/>
      <c r="BKK5" s="172"/>
      <c r="BKL5" s="172"/>
      <c r="BKM5" s="172"/>
      <c r="BKN5" s="172"/>
      <c r="BKO5" s="172"/>
      <c r="BKP5" s="172"/>
      <c r="BKQ5" s="172"/>
      <c r="BKR5" s="172"/>
      <c r="BKS5" s="172"/>
      <c r="BKT5" s="172"/>
      <c r="BKU5" s="172"/>
      <c r="BKV5" s="172"/>
      <c r="BKW5" s="172"/>
      <c r="BKX5" s="172"/>
      <c r="BKY5" s="172"/>
      <c r="BKZ5" s="172"/>
      <c r="BLA5" s="172"/>
      <c r="BLB5" s="172"/>
      <c r="BLC5" s="172"/>
      <c r="BLD5" s="172"/>
      <c r="BLE5" s="172"/>
      <c r="BLF5" s="172"/>
      <c r="BLG5" s="172"/>
      <c r="BLH5" s="172"/>
      <c r="BLI5" s="172"/>
      <c r="BLJ5" s="172"/>
      <c r="BLK5" s="172"/>
      <c r="BLL5" s="172"/>
      <c r="BLM5" s="172"/>
      <c r="BLN5" s="172"/>
      <c r="BLO5" s="172"/>
      <c r="BLP5" s="172"/>
      <c r="BLQ5" s="172"/>
      <c r="BLR5" s="172"/>
      <c r="BLS5" s="172"/>
      <c r="BLT5" s="172"/>
      <c r="BLU5" s="172"/>
      <c r="BLV5" s="172"/>
      <c r="BLW5" s="172"/>
      <c r="BLX5" s="172"/>
      <c r="BLY5" s="172"/>
      <c r="BLZ5" s="172"/>
      <c r="BMA5" s="172"/>
      <c r="BMB5" s="172"/>
      <c r="BMC5" s="172"/>
      <c r="BMD5" s="172"/>
      <c r="BME5" s="172"/>
      <c r="BMF5" s="172"/>
      <c r="BMG5" s="172"/>
      <c r="BMH5" s="172"/>
      <c r="BMI5" s="172"/>
      <c r="BMJ5" s="172"/>
      <c r="BMK5" s="172"/>
      <c r="BML5" s="172"/>
      <c r="BMM5" s="172"/>
      <c r="BMN5" s="172"/>
      <c r="BMO5" s="172"/>
      <c r="BMP5" s="172"/>
      <c r="BMQ5" s="172"/>
      <c r="BMR5" s="172"/>
      <c r="BMS5" s="172"/>
      <c r="BMT5" s="172"/>
      <c r="BMU5" s="172"/>
      <c r="BMV5" s="172"/>
      <c r="BMW5" s="172"/>
      <c r="BMX5" s="172"/>
      <c r="BMY5" s="172"/>
      <c r="BMZ5" s="172"/>
      <c r="BNA5" s="172"/>
      <c r="BNB5" s="172"/>
      <c r="BNC5" s="172"/>
      <c r="BND5" s="172"/>
      <c r="BNE5" s="172"/>
      <c r="BNF5" s="172"/>
      <c r="BNG5" s="172"/>
      <c r="BNH5" s="172"/>
      <c r="BNI5" s="172"/>
    </row>
    <row r="6" spans="1:1725" s="13" customFormat="1" ht="12" x14ac:dyDescent="0.25">
      <c r="A6" s="12" t="s">
        <v>15</v>
      </c>
      <c r="B6" s="12" t="s">
        <v>16</v>
      </c>
      <c r="C6" s="12" t="s">
        <v>17</v>
      </c>
      <c r="D6" s="12" t="s">
        <v>18</v>
      </c>
      <c r="E6" s="12" t="s">
        <v>19</v>
      </c>
      <c r="F6" s="12" t="s">
        <v>20</v>
      </c>
      <c r="G6" s="12" t="s">
        <v>21</v>
      </c>
      <c r="H6" s="12" t="s">
        <v>22</v>
      </c>
      <c r="I6" s="12" t="s">
        <v>23</v>
      </c>
      <c r="J6" s="12" t="s">
        <v>24</v>
      </c>
      <c r="K6" s="12" t="s">
        <v>25</v>
      </c>
      <c r="L6" s="12" t="s">
        <v>26</v>
      </c>
      <c r="M6" s="12" t="s">
        <v>5</v>
      </c>
      <c r="N6" s="12" t="s">
        <v>27</v>
      </c>
      <c r="O6" s="12" t="s">
        <v>28</v>
      </c>
      <c r="P6" s="12" t="s">
        <v>29</v>
      </c>
      <c r="Q6" s="12" t="s">
        <v>30</v>
      </c>
      <c r="R6" s="12" t="s">
        <v>31</v>
      </c>
      <c r="S6" s="12" t="s">
        <v>32</v>
      </c>
      <c r="T6" s="12" t="s">
        <v>11</v>
      </c>
      <c r="U6" s="12" t="s">
        <v>33</v>
      </c>
      <c r="V6" s="12" t="s">
        <v>34</v>
      </c>
      <c r="W6" s="12" t="s">
        <v>35</v>
      </c>
      <c r="X6" s="12" t="s">
        <v>36</v>
      </c>
      <c r="Y6" s="12" t="s">
        <v>37</v>
      </c>
      <c r="Z6" s="12" t="s">
        <v>38</v>
      </c>
      <c r="AA6" s="12" t="s">
        <v>39</v>
      </c>
      <c r="AB6" s="12" t="s">
        <v>40</v>
      </c>
      <c r="AC6" s="12" t="s">
        <v>41</v>
      </c>
      <c r="AD6" s="12" t="s">
        <v>42</v>
      </c>
      <c r="AE6" s="12" t="s">
        <v>43</v>
      </c>
      <c r="AF6" s="12" t="s">
        <v>40</v>
      </c>
      <c r="AG6" s="12" t="s">
        <v>41</v>
      </c>
      <c r="AH6" s="12" t="s">
        <v>42</v>
      </c>
      <c r="AI6" s="12" t="s">
        <v>43</v>
      </c>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c r="GD6" s="172"/>
      <c r="GE6" s="172"/>
      <c r="GF6" s="172"/>
      <c r="GG6" s="172"/>
      <c r="GH6" s="172"/>
      <c r="GI6" s="172"/>
      <c r="GJ6" s="172"/>
      <c r="GK6" s="172"/>
      <c r="GL6" s="172"/>
      <c r="GM6" s="172"/>
      <c r="GN6" s="172"/>
      <c r="GO6" s="172"/>
      <c r="GP6" s="172"/>
      <c r="GQ6" s="172"/>
      <c r="GR6" s="172"/>
      <c r="GS6" s="172"/>
      <c r="GT6" s="172"/>
      <c r="GU6" s="172"/>
      <c r="GV6" s="172"/>
      <c r="GW6" s="172"/>
      <c r="GX6" s="172"/>
      <c r="GY6" s="172"/>
      <c r="GZ6" s="172"/>
      <c r="HA6" s="172"/>
      <c r="HB6" s="172"/>
      <c r="HC6" s="172"/>
      <c r="HD6" s="172"/>
      <c r="HE6" s="172"/>
      <c r="HF6" s="172"/>
      <c r="HG6" s="172"/>
      <c r="HH6" s="172"/>
      <c r="HI6" s="172"/>
      <c r="HJ6" s="172"/>
      <c r="HK6" s="172"/>
      <c r="HL6" s="172"/>
      <c r="HM6" s="172"/>
      <c r="HN6" s="172"/>
      <c r="HO6" s="172"/>
      <c r="HP6" s="172"/>
      <c r="HQ6" s="172"/>
      <c r="HR6" s="172"/>
      <c r="HS6" s="172"/>
      <c r="HT6" s="172"/>
      <c r="HU6" s="172"/>
      <c r="HV6" s="172"/>
      <c r="HW6" s="172"/>
      <c r="HX6" s="172"/>
      <c r="HY6" s="172"/>
      <c r="HZ6" s="172"/>
      <c r="IA6" s="172"/>
      <c r="IB6" s="172"/>
      <c r="IC6" s="172"/>
      <c r="ID6" s="172"/>
      <c r="IE6" s="172"/>
      <c r="IF6" s="172"/>
      <c r="IG6" s="172"/>
      <c r="IH6" s="172"/>
      <c r="II6" s="172"/>
      <c r="IJ6" s="172"/>
      <c r="IK6" s="172"/>
      <c r="IL6" s="172"/>
      <c r="IM6" s="172"/>
      <c r="IN6" s="172"/>
      <c r="IO6" s="172"/>
      <c r="IP6" s="172"/>
      <c r="IQ6" s="172"/>
      <c r="IR6" s="172"/>
      <c r="IS6" s="172"/>
      <c r="IT6" s="172"/>
      <c r="IU6" s="172"/>
      <c r="IV6" s="172"/>
      <c r="IW6" s="172"/>
      <c r="IX6" s="172"/>
      <c r="IY6" s="172"/>
      <c r="IZ6" s="172"/>
      <c r="JA6" s="172"/>
      <c r="JB6" s="172"/>
      <c r="JC6" s="172"/>
      <c r="JD6" s="172"/>
      <c r="JE6" s="172"/>
      <c r="JF6" s="172"/>
      <c r="JG6" s="172"/>
      <c r="JH6" s="172"/>
      <c r="JI6" s="172"/>
      <c r="JJ6" s="172"/>
      <c r="JK6" s="172"/>
      <c r="JL6" s="172"/>
      <c r="JM6" s="172"/>
      <c r="JN6" s="172"/>
      <c r="JO6" s="172"/>
      <c r="JP6" s="172"/>
      <c r="JQ6" s="172"/>
      <c r="JR6" s="172"/>
      <c r="JS6" s="172"/>
      <c r="JT6" s="172"/>
      <c r="JU6" s="172"/>
      <c r="JV6" s="172"/>
      <c r="JW6" s="172"/>
      <c r="JX6" s="172"/>
      <c r="JY6" s="172"/>
      <c r="JZ6" s="172"/>
      <c r="KA6" s="172"/>
      <c r="KB6" s="172"/>
      <c r="KC6" s="172"/>
      <c r="KD6" s="172"/>
      <c r="KE6" s="172"/>
      <c r="KF6" s="172"/>
      <c r="KG6" s="172"/>
      <c r="KH6" s="172"/>
      <c r="KI6" s="172"/>
      <c r="KJ6" s="172"/>
      <c r="KK6" s="172"/>
      <c r="KL6" s="172"/>
      <c r="KM6" s="172"/>
      <c r="KN6" s="172"/>
      <c r="KO6" s="172"/>
      <c r="KP6" s="172"/>
      <c r="KQ6" s="172"/>
      <c r="KR6" s="172"/>
      <c r="KS6" s="172"/>
      <c r="KT6" s="172"/>
      <c r="KU6" s="172"/>
      <c r="KV6" s="172"/>
      <c r="KW6" s="172"/>
      <c r="KX6" s="172"/>
      <c r="KY6" s="172"/>
      <c r="KZ6" s="172"/>
      <c r="LA6" s="172"/>
      <c r="LB6" s="172"/>
      <c r="LC6" s="172"/>
      <c r="LD6" s="172"/>
      <c r="LE6" s="172"/>
      <c r="LF6" s="172"/>
      <c r="LG6" s="172"/>
      <c r="LH6" s="172"/>
      <c r="LI6" s="172"/>
      <c r="LJ6" s="172"/>
      <c r="LK6" s="172"/>
      <c r="LL6" s="172"/>
      <c r="LM6" s="172"/>
      <c r="LN6" s="172"/>
      <c r="LO6" s="172"/>
      <c r="LP6" s="172"/>
      <c r="LQ6" s="172"/>
      <c r="LR6" s="172"/>
      <c r="LS6" s="172"/>
      <c r="LT6" s="172"/>
      <c r="LU6" s="172"/>
      <c r="LV6" s="172"/>
      <c r="LW6" s="172"/>
      <c r="LX6" s="172"/>
      <c r="LY6" s="172"/>
      <c r="LZ6" s="172"/>
      <c r="MA6" s="172"/>
      <c r="MB6" s="172"/>
      <c r="MC6" s="172"/>
      <c r="MD6" s="172"/>
      <c r="ME6" s="172"/>
      <c r="MF6" s="172"/>
      <c r="MG6" s="172"/>
      <c r="MH6" s="172"/>
      <c r="MI6" s="172"/>
      <c r="MJ6" s="172"/>
      <c r="MK6" s="172"/>
      <c r="ML6" s="172"/>
      <c r="MM6" s="172"/>
      <c r="MN6" s="172"/>
      <c r="MO6" s="172"/>
      <c r="MP6" s="172"/>
      <c r="MQ6" s="172"/>
      <c r="MR6" s="172"/>
      <c r="MS6" s="172"/>
      <c r="MT6" s="172"/>
      <c r="MU6" s="172"/>
      <c r="MV6" s="172"/>
      <c r="MW6" s="172"/>
      <c r="MX6" s="172"/>
      <c r="MY6" s="172"/>
      <c r="MZ6" s="172"/>
      <c r="NA6" s="172"/>
      <c r="NB6" s="172"/>
      <c r="NC6" s="172"/>
      <c r="ND6" s="172"/>
      <c r="NE6" s="172"/>
      <c r="NF6" s="172"/>
      <c r="NG6" s="172"/>
      <c r="NH6" s="172"/>
      <c r="NI6" s="172"/>
      <c r="NJ6" s="172"/>
      <c r="NK6" s="172"/>
      <c r="NL6" s="172"/>
      <c r="NM6" s="172"/>
      <c r="NN6" s="172"/>
      <c r="NO6" s="172"/>
      <c r="NP6" s="172"/>
      <c r="NQ6" s="172"/>
      <c r="NR6" s="172"/>
      <c r="NS6" s="172"/>
      <c r="NT6" s="172"/>
      <c r="NU6" s="172"/>
      <c r="NV6" s="172"/>
      <c r="NW6" s="172"/>
      <c r="NX6" s="172"/>
      <c r="NY6" s="172"/>
      <c r="NZ6" s="172"/>
      <c r="OA6" s="172"/>
      <c r="OB6" s="172"/>
      <c r="OC6" s="172"/>
      <c r="OD6" s="172"/>
      <c r="OE6" s="172"/>
      <c r="OF6" s="172"/>
      <c r="OG6" s="172"/>
      <c r="OH6" s="172"/>
      <c r="OI6" s="172"/>
      <c r="OJ6" s="172"/>
      <c r="OK6" s="172"/>
      <c r="OL6" s="172"/>
      <c r="OM6" s="172"/>
      <c r="ON6" s="172"/>
      <c r="OO6" s="172"/>
      <c r="OP6" s="172"/>
      <c r="OQ6" s="172"/>
      <c r="OR6" s="172"/>
      <c r="OS6" s="172"/>
      <c r="OT6" s="172"/>
      <c r="OU6" s="172"/>
      <c r="OV6" s="172"/>
      <c r="OW6" s="172"/>
      <c r="OX6" s="172"/>
      <c r="OY6" s="172"/>
      <c r="OZ6" s="172"/>
      <c r="PA6" s="172"/>
      <c r="PB6" s="172"/>
      <c r="PC6" s="172"/>
      <c r="PD6" s="172"/>
      <c r="PE6" s="172"/>
      <c r="PF6" s="172"/>
      <c r="PG6" s="172"/>
      <c r="PH6" s="172"/>
      <c r="PI6" s="172"/>
      <c r="PJ6" s="172"/>
      <c r="PK6" s="172"/>
      <c r="PL6" s="172"/>
      <c r="PM6" s="172"/>
      <c r="PN6" s="172"/>
      <c r="PO6" s="172"/>
      <c r="PP6" s="172"/>
      <c r="PQ6" s="172"/>
      <c r="PR6" s="172"/>
      <c r="PS6" s="172"/>
      <c r="PT6" s="172"/>
      <c r="PU6" s="172"/>
      <c r="PV6" s="172"/>
      <c r="PW6" s="172"/>
      <c r="PX6" s="172"/>
      <c r="PY6" s="172"/>
      <c r="PZ6" s="172"/>
      <c r="QA6" s="172"/>
      <c r="QB6" s="172"/>
      <c r="QC6" s="172"/>
      <c r="QD6" s="172"/>
      <c r="QE6" s="172"/>
      <c r="QF6" s="172"/>
      <c r="QG6" s="172"/>
      <c r="QH6" s="172"/>
      <c r="QI6" s="172"/>
      <c r="QJ6" s="172"/>
      <c r="QK6" s="172"/>
      <c r="QL6" s="172"/>
      <c r="QM6" s="172"/>
      <c r="QN6" s="172"/>
      <c r="QO6" s="172"/>
      <c r="QP6" s="172"/>
      <c r="QQ6" s="172"/>
      <c r="QR6" s="172"/>
      <c r="QS6" s="172"/>
      <c r="QT6" s="172"/>
      <c r="QU6" s="172"/>
      <c r="QV6" s="172"/>
      <c r="QW6" s="172"/>
      <c r="QX6" s="172"/>
      <c r="QY6" s="172"/>
      <c r="QZ6" s="172"/>
      <c r="RA6" s="172"/>
      <c r="RB6" s="172"/>
      <c r="RC6" s="172"/>
      <c r="RD6" s="172"/>
      <c r="RE6" s="172"/>
      <c r="RF6" s="172"/>
      <c r="RG6" s="172"/>
      <c r="RH6" s="172"/>
      <c r="RI6" s="172"/>
      <c r="RJ6" s="172"/>
      <c r="RK6" s="172"/>
      <c r="RL6" s="172"/>
      <c r="RM6" s="172"/>
      <c r="RN6" s="172"/>
      <c r="RO6" s="172"/>
      <c r="RP6" s="172"/>
      <c r="RQ6" s="172"/>
      <c r="RR6" s="172"/>
      <c r="RS6" s="172"/>
      <c r="RT6" s="172"/>
      <c r="RU6" s="172"/>
      <c r="RV6" s="172"/>
      <c r="RW6" s="172"/>
      <c r="RX6" s="172"/>
      <c r="RY6" s="172"/>
      <c r="RZ6" s="172"/>
      <c r="SA6" s="172"/>
      <c r="SB6" s="172"/>
      <c r="SC6" s="172"/>
      <c r="SD6" s="172"/>
      <c r="SE6" s="172"/>
      <c r="SF6" s="172"/>
      <c r="SG6" s="172"/>
      <c r="SH6" s="172"/>
      <c r="SI6" s="172"/>
      <c r="SJ6" s="172"/>
      <c r="SK6" s="172"/>
      <c r="SL6" s="172"/>
      <c r="SM6" s="172"/>
      <c r="SN6" s="172"/>
      <c r="SO6" s="172"/>
      <c r="SP6" s="172"/>
      <c r="SQ6" s="172"/>
      <c r="SR6" s="172"/>
      <c r="SS6" s="172"/>
      <c r="ST6" s="172"/>
      <c r="SU6" s="172"/>
      <c r="SV6" s="172"/>
      <c r="SW6" s="172"/>
      <c r="SX6" s="172"/>
      <c r="SY6" s="172"/>
      <c r="SZ6" s="172"/>
      <c r="TA6" s="172"/>
      <c r="TB6" s="172"/>
      <c r="TC6" s="172"/>
      <c r="TD6" s="172"/>
      <c r="TE6" s="172"/>
      <c r="TF6" s="172"/>
      <c r="TG6" s="172"/>
      <c r="TH6" s="172"/>
      <c r="TI6" s="172"/>
      <c r="TJ6" s="172"/>
      <c r="TK6" s="172"/>
      <c r="TL6" s="172"/>
      <c r="TM6" s="172"/>
      <c r="TN6" s="172"/>
      <c r="TO6" s="172"/>
      <c r="TP6" s="172"/>
      <c r="TQ6" s="172"/>
      <c r="TR6" s="172"/>
      <c r="TS6" s="172"/>
      <c r="TT6" s="172"/>
      <c r="TU6" s="172"/>
      <c r="TV6" s="172"/>
      <c r="TW6" s="172"/>
      <c r="TX6" s="172"/>
      <c r="TY6" s="172"/>
      <c r="TZ6" s="172"/>
      <c r="UA6" s="172"/>
      <c r="UB6" s="172"/>
      <c r="UC6" s="172"/>
      <c r="UD6" s="172"/>
      <c r="UE6" s="172"/>
      <c r="UF6" s="172"/>
      <c r="UG6" s="172"/>
      <c r="UH6" s="172"/>
      <c r="UI6" s="172"/>
      <c r="UJ6" s="172"/>
      <c r="UK6" s="172"/>
      <c r="UL6" s="172"/>
      <c r="UM6" s="172"/>
      <c r="UN6" s="172"/>
      <c r="UO6" s="172"/>
      <c r="UP6" s="172"/>
      <c r="UQ6" s="172"/>
      <c r="UR6" s="172"/>
      <c r="US6" s="172"/>
      <c r="UT6" s="172"/>
      <c r="UU6" s="172"/>
      <c r="UV6" s="172"/>
      <c r="UW6" s="172"/>
      <c r="UX6" s="172"/>
      <c r="UY6" s="172"/>
      <c r="UZ6" s="172"/>
      <c r="VA6" s="172"/>
      <c r="VB6" s="172"/>
      <c r="VC6" s="172"/>
      <c r="VD6" s="172"/>
      <c r="VE6" s="172"/>
      <c r="VF6" s="172"/>
      <c r="VG6" s="172"/>
      <c r="VH6" s="172"/>
      <c r="VI6" s="172"/>
      <c r="VJ6" s="172"/>
      <c r="VK6" s="172"/>
      <c r="VL6" s="172"/>
      <c r="VM6" s="172"/>
      <c r="VN6" s="172"/>
      <c r="VO6" s="172"/>
      <c r="VP6" s="172"/>
      <c r="VQ6" s="172"/>
      <c r="VR6" s="172"/>
      <c r="VS6" s="172"/>
      <c r="VT6" s="172"/>
      <c r="VU6" s="172"/>
      <c r="VV6" s="172"/>
      <c r="VW6" s="172"/>
      <c r="VX6" s="172"/>
      <c r="VY6" s="172"/>
      <c r="VZ6" s="172"/>
      <c r="WA6" s="172"/>
      <c r="WB6" s="172"/>
      <c r="WC6" s="172"/>
      <c r="WD6" s="172"/>
      <c r="WE6" s="172"/>
      <c r="WF6" s="172"/>
      <c r="WG6" s="172"/>
      <c r="WH6" s="172"/>
      <c r="WI6" s="172"/>
      <c r="WJ6" s="172"/>
      <c r="WK6" s="172"/>
      <c r="WL6" s="172"/>
      <c r="WM6" s="172"/>
      <c r="WN6" s="172"/>
      <c r="WO6" s="172"/>
      <c r="WP6" s="172"/>
      <c r="WQ6" s="172"/>
      <c r="WR6" s="172"/>
      <c r="WS6" s="172"/>
      <c r="WT6" s="172"/>
      <c r="WU6" s="172"/>
      <c r="WV6" s="172"/>
      <c r="WW6" s="172"/>
      <c r="WX6" s="172"/>
      <c r="WY6" s="172"/>
      <c r="WZ6" s="172"/>
      <c r="XA6" s="172"/>
      <c r="XB6" s="172"/>
      <c r="XC6" s="172"/>
      <c r="XD6" s="172"/>
      <c r="XE6" s="172"/>
      <c r="XF6" s="172"/>
      <c r="XG6" s="172"/>
      <c r="XH6" s="172"/>
      <c r="XI6" s="172"/>
      <c r="XJ6" s="172"/>
      <c r="XK6" s="172"/>
      <c r="XL6" s="172"/>
      <c r="XM6" s="172"/>
      <c r="XN6" s="172"/>
      <c r="XO6" s="172"/>
      <c r="XP6" s="172"/>
      <c r="XQ6" s="172"/>
      <c r="XR6" s="172"/>
      <c r="XS6" s="172"/>
      <c r="XT6" s="172"/>
      <c r="XU6" s="172"/>
      <c r="XV6" s="172"/>
      <c r="XW6" s="172"/>
      <c r="XX6" s="172"/>
      <c r="XY6" s="172"/>
      <c r="XZ6" s="172"/>
      <c r="YA6" s="172"/>
      <c r="YB6" s="172"/>
      <c r="YC6" s="172"/>
      <c r="YD6" s="172"/>
      <c r="YE6" s="172"/>
      <c r="YF6" s="172"/>
      <c r="YG6" s="172"/>
      <c r="YH6" s="172"/>
      <c r="YI6" s="172"/>
      <c r="YJ6" s="172"/>
      <c r="YK6" s="172"/>
      <c r="YL6" s="172"/>
      <c r="YM6" s="172"/>
      <c r="YN6" s="172"/>
      <c r="YO6" s="172"/>
      <c r="YP6" s="172"/>
      <c r="YQ6" s="172"/>
      <c r="YR6" s="172"/>
      <c r="YS6" s="172"/>
      <c r="YT6" s="172"/>
      <c r="YU6" s="172"/>
      <c r="YV6" s="172"/>
      <c r="YW6" s="172"/>
      <c r="YX6" s="172"/>
      <c r="YY6" s="172"/>
      <c r="YZ6" s="172"/>
      <c r="ZA6" s="172"/>
      <c r="ZB6" s="172"/>
      <c r="ZC6" s="172"/>
      <c r="ZD6" s="172"/>
      <c r="ZE6" s="172"/>
      <c r="ZF6" s="172"/>
      <c r="ZG6" s="172"/>
      <c r="ZH6" s="172"/>
      <c r="ZI6" s="172"/>
      <c r="ZJ6" s="172"/>
      <c r="ZK6" s="172"/>
      <c r="ZL6" s="172"/>
      <c r="ZM6" s="172"/>
      <c r="ZN6" s="172"/>
      <c r="ZO6" s="172"/>
      <c r="ZP6" s="172"/>
      <c r="ZQ6" s="172"/>
      <c r="ZR6" s="172"/>
      <c r="ZS6" s="172"/>
      <c r="ZT6" s="172"/>
      <c r="ZU6" s="172"/>
      <c r="ZV6" s="172"/>
      <c r="ZW6" s="172"/>
      <c r="ZX6" s="172"/>
      <c r="ZY6" s="172"/>
      <c r="ZZ6" s="172"/>
      <c r="AAA6" s="172"/>
      <c r="AAB6" s="172"/>
      <c r="AAC6" s="172"/>
      <c r="AAD6" s="172"/>
      <c r="AAE6" s="172"/>
      <c r="AAF6" s="172"/>
      <c r="AAG6" s="172"/>
      <c r="AAH6" s="172"/>
      <c r="AAI6" s="172"/>
      <c r="AAJ6" s="172"/>
      <c r="AAK6" s="172"/>
      <c r="AAL6" s="172"/>
      <c r="AAM6" s="172"/>
      <c r="AAN6" s="172"/>
      <c r="AAO6" s="172"/>
      <c r="AAP6" s="172"/>
      <c r="AAQ6" s="172"/>
      <c r="AAR6" s="172"/>
      <c r="AAS6" s="172"/>
      <c r="AAT6" s="172"/>
      <c r="AAU6" s="172"/>
      <c r="AAV6" s="172"/>
      <c r="AAW6" s="172"/>
      <c r="AAX6" s="172"/>
      <c r="AAY6" s="172"/>
      <c r="AAZ6" s="172"/>
      <c r="ABA6" s="172"/>
      <c r="ABB6" s="172"/>
      <c r="ABC6" s="172"/>
      <c r="ABD6" s="172"/>
      <c r="ABE6" s="172"/>
      <c r="ABF6" s="172"/>
      <c r="ABG6" s="172"/>
      <c r="ABH6" s="172"/>
      <c r="ABI6" s="172"/>
      <c r="ABJ6" s="172"/>
      <c r="ABK6" s="172"/>
      <c r="ABL6" s="172"/>
      <c r="ABM6" s="172"/>
      <c r="ABN6" s="172"/>
      <c r="ABO6" s="172"/>
      <c r="ABP6" s="172"/>
      <c r="ABQ6" s="172"/>
      <c r="ABR6" s="172"/>
      <c r="ABS6" s="172"/>
      <c r="ABT6" s="172"/>
      <c r="ABU6" s="172"/>
      <c r="ABV6" s="172"/>
      <c r="ABW6" s="172"/>
      <c r="ABX6" s="172"/>
      <c r="ABY6" s="172"/>
      <c r="ABZ6" s="172"/>
      <c r="ACA6" s="172"/>
      <c r="ACB6" s="172"/>
      <c r="ACC6" s="172"/>
      <c r="ACD6" s="172"/>
      <c r="ACE6" s="172"/>
      <c r="ACF6" s="172"/>
      <c r="ACG6" s="172"/>
      <c r="ACH6" s="172"/>
      <c r="ACI6" s="172"/>
      <c r="ACJ6" s="172"/>
      <c r="ACK6" s="172"/>
      <c r="ACL6" s="172"/>
      <c r="ACM6" s="172"/>
      <c r="ACN6" s="172"/>
      <c r="ACO6" s="172"/>
      <c r="ACP6" s="172"/>
      <c r="ACQ6" s="172"/>
      <c r="ACR6" s="172"/>
      <c r="ACS6" s="172"/>
      <c r="ACT6" s="172"/>
      <c r="ACU6" s="172"/>
      <c r="ACV6" s="172"/>
      <c r="ACW6" s="172"/>
      <c r="ACX6" s="172"/>
      <c r="ACY6" s="172"/>
      <c r="ACZ6" s="172"/>
      <c r="ADA6" s="172"/>
      <c r="ADB6" s="172"/>
      <c r="ADC6" s="172"/>
      <c r="ADD6" s="172"/>
      <c r="ADE6" s="172"/>
      <c r="ADF6" s="172"/>
      <c r="ADG6" s="172"/>
      <c r="ADH6" s="172"/>
      <c r="ADI6" s="172"/>
      <c r="ADJ6" s="172"/>
      <c r="ADK6" s="172"/>
      <c r="ADL6" s="172"/>
      <c r="ADM6" s="172"/>
      <c r="ADN6" s="172"/>
      <c r="ADO6" s="172"/>
      <c r="ADP6" s="172"/>
      <c r="ADQ6" s="172"/>
      <c r="ADR6" s="172"/>
      <c r="ADS6" s="172"/>
      <c r="ADT6" s="172"/>
      <c r="ADU6" s="172"/>
      <c r="ADV6" s="172"/>
      <c r="ADW6" s="172"/>
      <c r="ADX6" s="172"/>
      <c r="ADY6" s="172"/>
      <c r="ADZ6" s="172"/>
      <c r="AEA6" s="172"/>
      <c r="AEB6" s="172"/>
      <c r="AEC6" s="172"/>
      <c r="AED6" s="172"/>
      <c r="AEE6" s="172"/>
      <c r="AEF6" s="172"/>
      <c r="AEG6" s="172"/>
      <c r="AEH6" s="172"/>
      <c r="AEI6" s="172"/>
      <c r="AEJ6" s="172"/>
      <c r="AEK6" s="172"/>
      <c r="AEL6" s="172"/>
      <c r="AEM6" s="172"/>
      <c r="AEN6" s="172"/>
      <c r="AEO6" s="172"/>
      <c r="AEP6" s="172"/>
      <c r="AEQ6" s="172"/>
      <c r="AER6" s="172"/>
      <c r="AES6" s="172"/>
      <c r="AET6" s="172"/>
      <c r="AEU6" s="172"/>
      <c r="AEV6" s="172"/>
      <c r="AEW6" s="172"/>
      <c r="AEX6" s="172"/>
      <c r="AEY6" s="172"/>
      <c r="AEZ6" s="172"/>
      <c r="AFA6" s="172"/>
      <c r="AFB6" s="172"/>
      <c r="AFC6" s="172"/>
      <c r="AFD6" s="172"/>
      <c r="AFE6" s="172"/>
      <c r="AFF6" s="172"/>
      <c r="AFG6" s="172"/>
      <c r="AFH6" s="172"/>
      <c r="AFI6" s="172"/>
      <c r="AFJ6" s="172"/>
      <c r="AFK6" s="172"/>
      <c r="AFL6" s="172"/>
      <c r="AFM6" s="172"/>
      <c r="AFN6" s="172"/>
      <c r="AFO6" s="172"/>
      <c r="AFP6" s="172"/>
      <c r="AFQ6" s="172"/>
      <c r="AFR6" s="172"/>
      <c r="AFS6" s="172"/>
      <c r="AFT6" s="172"/>
      <c r="AFU6" s="172"/>
      <c r="AFV6" s="172"/>
      <c r="AFW6" s="172"/>
      <c r="AFX6" s="172"/>
      <c r="AFY6" s="172"/>
      <c r="AFZ6" s="172"/>
      <c r="AGA6" s="172"/>
      <c r="AGB6" s="172"/>
      <c r="AGC6" s="172"/>
      <c r="AGD6" s="172"/>
      <c r="AGE6" s="172"/>
      <c r="AGF6" s="172"/>
      <c r="AGG6" s="172"/>
      <c r="AGH6" s="172"/>
      <c r="AGI6" s="172"/>
      <c r="AGJ6" s="172"/>
      <c r="AGK6" s="172"/>
      <c r="AGL6" s="172"/>
      <c r="AGM6" s="172"/>
      <c r="AGN6" s="172"/>
      <c r="AGO6" s="172"/>
      <c r="AGP6" s="172"/>
      <c r="AGQ6" s="172"/>
      <c r="AGR6" s="172"/>
      <c r="AGS6" s="172"/>
      <c r="AGT6" s="172"/>
      <c r="AGU6" s="172"/>
      <c r="AGV6" s="172"/>
      <c r="AGW6" s="172"/>
      <c r="AGX6" s="172"/>
      <c r="AGY6" s="172"/>
      <c r="AGZ6" s="172"/>
      <c r="AHA6" s="172"/>
      <c r="AHB6" s="172"/>
      <c r="AHC6" s="172"/>
      <c r="AHD6" s="172"/>
      <c r="AHE6" s="172"/>
      <c r="AHF6" s="172"/>
      <c r="AHG6" s="172"/>
      <c r="AHH6" s="172"/>
      <c r="AHI6" s="172"/>
      <c r="AHJ6" s="172"/>
      <c r="AHK6" s="172"/>
      <c r="AHL6" s="172"/>
      <c r="AHM6" s="172"/>
      <c r="AHN6" s="172"/>
      <c r="AHO6" s="172"/>
      <c r="AHP6" s="172"/>
      <c r="AHQ6" s="172"/>
      <c r="AHR6" s="172"/>
      <c r="AHS6" s="172"/>
      <c r="AHT6" s="172"/>
      <c r="AHU6" s="172"/>
      <c r="AHV6" s="172"/>
      <c r="AHW6" s="172"/>
      <c r="AHX6" s="172"/>
      <c r="AHY6" s="172"/>
      <c r="AHZ6" s="172"/>
      <c r="AIA6" s="172"/>
      <c r="AIB6" s="172"/>
      <c r="AIC6" s="172"/>
      <c r="AID6" s="172"/>
      <c r="AIE6" s="172"/>
      <c r="AIF6" s="172"/>
      <c r="AIG6" s="172"/>
      <c r="AIH6" s="172"/>
      <c r="AII6" s="172"/>
      <c r="AIJ6" s="172"/>
      <c r="AIK6" s="172"/>
      <c r="AIL6" s="172"/>
      <c r="AIM6" s="172"/>
      <c r="AIN6" s="172"/>
      <c r="AIO6" s="172"/>
      <c r="AIP6" s="172"/>
      <c r="AIQ6" s="172"/>
      <c r="AIR6" s="172"/>
      <c r="AIS6" s="172"/>
      <c r="AIT6" s="172"/>
      <c r="AIU6" s="172"/>
      <c r="AIV6" s="172"/>
      <c r="AIW6" s="172"/>
      <c r="AIX6" s="172"/>
      <c r="AIY6" s="172"/>
      <c r="AIZ6" s="172"/>
      <c r="AJA6" s="172"/>
      <c r="AJB6" s="172"/>
      <c r="AJC6" s="172"/>
      <c r="AJD6" s="172"/>
      <c r="AJE6" s="172"/>
      <c r="AJF6" s="172"/>
      <c r="AJG6" s="172"/>
      <c r="AJH6" s="172"/>
      <c r="AJI6" s="172"/>
      <c r="AJJ6" s="172"/>
      <c r="AJK6" s="172"/>
      <c r="AJL6" s="172"/>
      <c r="AJM6" s="172"/>
      <c r="AJN6" s="172"/>
      <c r="AJO6" s="172"/>
      <c r="AJP6" s="172"/>
      <c r="AJQ6" s="172"/>
      <c r="AJR6" s="172"/>
      <c r="AJS6" s="172"/>
      <c r="AJT6" s="172"/>
      <c r="AJU6" s="172"/>
      <c r="AJV6" s="172"/>
      <c r="AJW6" s="172"/>
      <c r="AJX6" s="172"/>
      <c r="AJY6" s="172"/>
      <c r="AJZ6" s="172"/>
      <c r="AKA6" s="172"/>
      <c r="AKB6" s="172"/>
      <c r="AKC6" s="172"/>
      <c r="AKD6" s="172"/>
      <c r="AKE6" s="172"/>
      <c r="AKF6" s="172"/>
      <c r="AKG6" s="172"/>
      <c r="AKH6" s="172"/>
      <c r="AKI6" s="172"/>
      <c r="AKJ6" s="172"/>
      <c r="AKK6" s="172"/>
      <c r="AKL6" s="172"/>
      <c r="AKM6" s="172"/>
      <c r="AKN6" s="172"/>
      <c r="AKO6" s="172"/>
      <c r="AKP6" s="172"/>
      <c r="AKQ6" s="172"/>
      <c r="AKR6" s="172"/>
      <c r="AKS6" s="172"/>
      <c r="AKT6" s="172"/>
      <c r="AKU6" s="172"/>
      <c r="AKV6" s="172"/>
      <c r="AKW6" s="172"/>
      <c r="AKX6" s="172"/>
      <c r="AKY6" s="172"/>
      <c r="AKZ6" s="172"/>
      <c r="ALA6" s="172"/>
      <c r="ALB6" s="172"/>
      <c r="ALC6" s="172"/>
      <c r="ALD6" s="172"/>
      <c r="ALE6" s="172"/>
      <c r="ALF6" s="172"/>
      <c r="ALG6" s="172"/>
      <c r="ALH6" s="172"/>
      <c r="ALI6" s="172"/>
      <c r="ALJ6" s="172"/>
      <c r="ALK6" s="172"/>
      <c r="ALL6" s="172"/>
      <c r="ALM6" s="172"/>
      <c r="ALN6" s="172"/>
      <c r="ALO6" s="172"/>
      <c r="ALP6" s="172"/>
      <c r="ALQ6" s="172"/>
      <c r="ALR6" s="172"/>
      <c r="ALS6" s="172"/>
      <c r="ALT6" s="172"/>
      <c r="ALU6" s="172"/>
      <c r="ALV6" s="172"/>
      <c r="ALW6" s="172"/>
      <c r="ALX6" s="172"/>
      <c r="ALY6" s="172"/>
      <c r="ALZ6" s="172"/>
      <c r="AMA6" s="172"/>
      <c r="AMB6" s="172"/>
      <c r="AMC6" s="172"/>
      <c r="AMD6" s="172"/>
      <c r="AME6" s="172"/>
      <c r="AMF6" s="172"/>
      <c r="AMG6" s="172"/>
      <c r="AMH6" s="172"/>
      <c r="AMI6" s="172"/>
      <c r="AMJ6" s="172"/>
      <c r="AMK6" s="172"/>
      <c r="AML6" s="172"/>
      <c r="AMM6" s="172"/>
      <c r="AMN6" s="172"/>
      <c r="AMO6" s="172"/>
      <c r="AMP6" s="172"/>
      <c r="AMQ6" s="172"/>
      <c r="AMR6" s="172"/>
      <c r="AMS6" s="172"/>
      <c r="AMT6" s="172"/>
      <c r="AMU6" s="172"/>
      <c r="AMV6" s="172"/>
      <c r="AMW6" s="172"/>
      <c r="AMX6" s="172"/>
      <c r="AMY6" s="172"/>
      <c r="AMZ6" s="172"/>
      <c r="ANA6" s="172"/>
      <c r="ANB6" s="172"/>
      <c r="ANC6" s="172"/>
      <c r="AND6" s="172"/>
      <c r="ANE6" s="172"/>
      <c r="ANF6" s="172"/>
      <c r="ANG6" s="172"/>
      <c r="ANH6" s="172"/>
      <c r="ANI6" s="172"/>
      <c r="ANJ6" s="172"/>
      <c r="ANK6" s="172"/>
      <c r="ANL6" s="172"/>
      <c r="ANM6" s="172"/>
      <c r="ANN6" s="172"/>
      <c r="ANO6" s="172"/>
      <c r="ANP6" s="172"/>
      <c r="ANQ6" s="172"/>
      <c r="ANR6" s="172"/>
      <c r="ANS6" s="172"/>
      <c r="ANT6" s="172"/>
      <c r="ANU6" s="172"/>
      <c r="ANV6" s="172"/>
      <c r="ANW6" s="172"/>
      <c r="ANX6" s="172"/>
      <c r="ANY6" s="172"/>
      <c r="ANZ6" s="172"/>
      <c r="AOA6" s="172"/>
      <c r="AOB6" s="172"/>
      <c r="AOC6" s="172"/>
      <c r="AOD6" s="172"/>
      <c r="AOE6" s="172"/>
      <c r="AOF6" s="172"/>
      <c r="AOG6" s="172"/>
      <c r="AOH6" s="172"/>
      <c r="AOI6" s="172"/>
      <c r="AOJ6" s="172"/>
      <c r="AOK6" s="172"/>
      <c r="AOL6" s="172"/>
      <c r="AOM6" s="172"/>
      <c r="AON6" s="172"/>
      <c r="AOO6" s="172"/>
      <c r="AOP6" s="172"/>
      <c r="AOQ6" s="172"/>
      <c r="AOR6" s="172"/>
      <c r="AOS6" s="172"/>
      <c r="AOT6" s="172"/>
      <c r="AOU6" s="172"/>
      <c r="AOV6" s="172"/>
      <c r="AOW6" s="172"/>
      <c r="AOX6" s="172"/>
      <c r="AOY6" s="172"/>
      <c r="AOZ6" s="172"/>
      <c r="APA6" s="172"/>
      <c r="APB6" s="172"/>
      <c r="APC6" s="172"/>
      <c r="APD6" s="172"/>
      <c r="APE6" s="172"/>
      <c r="APF6" s="172"/>
      <c r="APG6" s="172"/>
      <c r="APH6" s="172"/>
      <c r="API6" s="172"/>
      <c r="APJ6" s="172"/>
      <c r="APK6" s="172"/>
      <c r="APL6" s="172"/>
      <c r="APM6" s="172"/>
      <c r="APN6" s="172"/>
      <c r="APO6" s="172"/>
      <c r="APP6" s="172"/>
      <c r="APQ6" s="172"/>
      <c r="APR6" s="172"/>
      <c r="APS6" s="172"/>
      <c r="APT6" s="172"/>
      <c r="APU6" s="172"/>
      <c r="APV6" s="172"/>
      <c r="APW6" s="172"/>
      <c r="APX6" s="172"/>
      <c r="APY6" s="172"/>
      <c r="APZ6" s="172"/>
      <c r="AQA6" s="172"/>
      <c r="AQB6" s="172"/>
      <c r="AQC6" s="172"/>
      <c r="AQD6" s="172"/>
      <c r="AQE6" s="172"/>
      <c r="AQF6" s="172"/>
      <c r="AQG6" s="172"/>
      <c r="AQH6" s="172"/>
      <c r="AQI6" s="172"/>
      <c r="AQJ6" s="172"/>
      <c r="AQK6" s="172"/>
      <c r="AQL6" s="172"/>
      <c r="AQM6" s="172"/>
      <c r="AQN6" s="172"/>
      <c r="AQO6" s="172"/>
      <c r="AQP6" s="172"/>
      <c r="AQQ6" s="172"/>
      <c r="AQR6" s="172"/>
      <c r="AQS6" s="172"/>
      <c r="AQT6" s="172"/>
      <c r="AQU6" s="172"/>
      <c r="AQV6" s="172"/>
      <c r="AQW6" s="172"/>
      <c r="AQX6" s="172"/>
      <c r="AQY6" s="172"/>
      <c r="AQZ6" s="172"/>
      <c r="ARA6" s="172"/>
      <c r="ARB6" s="172"/>
      <c r="ARC6" s="172"/>
      <c r="ARD6" s="172"/>
      <c r="ARE6" s="172"/>
      <c r="ARF6" s="172"/>
      <c r="ARG6" s="172"/>
      <c r="ARH6" s="172"/>
      <c r="ARI6" s="172"/>
      <c r="ARJ6" s="172"/>
      <c r="ARK6" s="172"/>
      <c r="ARL6" s="172"/>
      <c r="ARM6" s="172"/>
      <c r="ARN6" s="172"/>
      <c r="ARO6" s="172"/>
      <c r="ARP6" s="172"/>
      <c r="ARQ6" s="172"/>
      <c r="ARR6" s="172"/>
      <c r="ARS6" s="172"/>
      <c r="ART6" s="172"/>
      <c r="ARU6" s="172"/>
      <c r="ARV6" s="172"/>
      <c r="ARW6" s="172"/>
      <c r="ARX6" s="172"/>
      <c r="ARY6" s="172"/>
      <c r="ARZ6" s="172"/>
      <c r="ASA6" s="172"/>
      <c r="ASB6" s="172"/>
      <c r="ASC6" s="172"/>
      <c r="ASD6" s="172"/>
      <c r="ASE6" s="172"/>
      <c r="ASF6" s="172"/>
      <c r="ASG6" s="172"/>
      <c r="ASH6" s="172"/>
      <c r="ASI6" s="172"/>
      <c r="ASJ6" s="172"/>
      <c r="ASK6" s="172"/>
      <c r="ASL6" s="172"/>
      <c r="ASM6" s="172"/>
      <c r="ASN6" s="172"/>
      <c r="ASO6" s="172"/>
      <c r="ASP6" s="172"/>
      <c r="ASQ6" s="172"/>
      <c r="ASR6" s="172"/>
      <c r="ASS6" s="172"/>
      <c r="AST6" s="172"/>
      <c r="ASU6" s="172"/>
      <c r="ASV6" s="172"/>
      <c r="ASW6" s="172"/>
      <c r="ASX6" s="172"/>
      <c r="ASY6" s="172"/>
      <c r="ASZ6" s="172"/>
      <c r="ATA6" s="172"/>
      <c r="ATB6" s="172"/>
      <c r="ATC6" s="172"/>
      <c r="ATD6" s="172"/>
      <c r="ATE6" s="172"/>
      <c r="ATF6" s="172"/>
      <c r="ATG6" s="172"/>
      <c r="ATH6" s="172"/>
      <c r="ATI6" s="172"/>
      <c r="ATJ6" s="172"/>
      <c r="ATK6" s="172"/>
      <c r="ATL6" s="172"/>
      <c r="ATM6" s="172"/>
      <c r="ATN6" s="172"/>
      <c r="ATO6" s="172"/>
      <c r="ATP6" s="172"/>
      <c r="ATQ6" s="172"/>
      <c r="ATR6" s="172"/>
      <c r="ATS6" s="172"/>
      <c r="ATT6" s="172"/>
      <c r="ATU6" s="172"/>
      <c r="ATV6" s="172"/>
      <c r="ATW6" s="172"/>
      <c r="ATX6" s="172"/>
      <c r="ATY6" s="172"/>
      <c r="ATZ6" s="172"/>
      <c r="AUA6" s="172"/>
      <c r="AUB6" s="172"/>
      <c r="AUC6" s="172"/>
      <c r="AUD6" s="172"/>
      <c r="AUE6" s="172"/>
      <c r="AUF6" s="172"/>
      <c r="AUG6" s="172"/>
      <c r="AUH6" s="172"/>
      <c r="AUI6" s="172"/>
      <c r="AUJ6" s="172"/>
      <c r="AUK6" s="172"/>
      <c r="AUL6" s="172"/>
      <c r="AUM6" s="172"/>
      <c r="AUN6" s="172"/>
      <c r="AUO6" s="172"/>
      <c r="AUP6" s="172"/>
      <c r="AUQ6" s="172"/>
      <c r="AUR6" s="172"/>
      <c r="AUS6" s="172"/>
      <c r="AUT6" s="172"/>
      <c r="AUU6" s="172"/>
      <c r="AUV6" s="172"/>
      <c r="AUW6" s="172"/>
      <c r="AUX6" s="172"/>
      <c r="AUY6" s="172"/>
      <c r="AUZ6" s="172"/>
      <c r="AVA6" s="172"/>
      <c r="AVB6" s="172"/>
      <c r="AVC6" s="172"/>
      <c r="AVD6" s="172"/>
      <c r="AVE6" s="172"/>
      <c r="AVF6" s="172"/>
      <c r="AVG6" s="172"/>
      <c r="AVH6" s="172"/>
      <c r="AVI6" s="172"/>
      <c r="AVJ6" s="172"/>
      <c r="AVK6" s="172"/>
      <c r="AVL6" s="172"/>
      <c r="AVM6" s="172"/>
      <c r="AVN6" s="172"/>
      <c r="AVO6" s="172"/>
      <c r="AVP6" s="172"/>
      <c r="AVQ6" s="172"/>
      <c r="AVR6" s="172"/>
      <c r="AVS6" s="172"/>
      <c r="AVT6" s="172"/>
      <c r="AVU6" s="172"/>
      <c r="AVV6" s="172"/>
      <c r="AVW6" s="172"/>
      <c r="AVX6" s="172"/>
      <c r="AVY6" s="172"/>
      <c r="AVZ6" s="172"/>
      <c r="AWA6" s="172"/>
      <c r="AWB6" s="172"/>
      <c r="AWC6" s="172"/>
      <c r="AWD6" s="172"/>
      <c r="AWE6" s="172"/>
      <c r="AWF6" s="172"/>
      <c r="AWG6" s="172"/>
      <c r="AWH6" s="172"/>
      <c r="AWI6" s="172"/>
      <c r="AWJ6" s="172"/>
      <c r="AWK6" s="172"/>
      <c r="AWL6" s="172"/>
      <c r="AWM6" s="172"/>
      <c r="AWN6" s="172"/>
      <c r="AWO6" s="172"/>
      <c r="AWP6" s="172"/>
      <c r="AWQ6" s="172"/>
      <c r="AWR6" s="172"/>
      <c r="AWS6" s="172"/>
      <c r="AWT6" s="172"/>
      <c r="AWU6" s="172"/>
      <c r="AWV6" s="172"/>
      <c r="AWW6" s="172"/>
      <c r="AWX6" s="172"/>
      <c r="AWY6" s="172"/>
      <c r="AWZ6" s="172"/>
      <c r="AXA6" s="172"/>
      <c r="AXB6" s="172"/>
      <c r="AXC6" s="172"/>
      <c r="AXD6" s="172"/>
      <c r="AXE6" s="172"/>
      <c r="AXF6" s="172"/>
      <c r="AXG6" s="172"/>
      <c r="AXH6" s="172"/>
      <c r="AXI6" s="172"/>
      <c r="AXJ6" s="172"/>
      <c r="AXK6" s="172"/>
      <c r="AXL6" s="172"/>
      <c r="AXM6" s="172"/>
      <c r="AXN6" s="172"/>
      <c r="AXO6" s="172"/>
      <c r="AXP6" s="172"/>
      <c r="AXQ6" s="172"/>
      <c r="AXR6" s="172"/>
      <c r="AXS6" s="172"/>
      <c r="AXT6" s="172"/>
      <c r="AXU6" s="172"/>
      <c r="AXV6" s="172"/>
      <c r="AXW6" s="172"/>
      <c r="AXX6" s="172"/>
      <c r="AXY6" s="172"/>
      <c r="AXZ6" s="172"/>
      <c r="AYA6" s="172"/>
      <c r="AYB6" s="172"/>
      <c r="AYC6" s="172"/>
      <c r="AYD6" s="172"/>
      <c r="AYE6" s="172"/>
      <c r="AYF6" s="172"/>
      <c r="AYG6" s="172"/>
      <c r="AYH6" s="172"/>
      <c r="AYI6" s="172"/>
      <c r="AYJ6" s="172"/>
      <c r="AYK6" s="172"/>
      <c r="AYL6" s="172"/>
      <c r="AYM6" s="172"/>
      <c r="AYN6" s="172"/>
      <c r="AYO6" s="172"/>
      <c r="AYP6" s="172"/>
      <c r="AYQ6" s="172"/>
      <c r="AYR6" s="172"/>
      <c r="AYS6" s="172"/>
      <c r="AYT6" s="172"/>
      <c r="AYU6" s="172"/>
      <c r="AYV6" s="172"/>
      <c r="AYW6" s="172"/>
      <c r="AYX6" s="172"/>
      <c r="AYY6" s="172"/>
      <c r="AYZ6" s="172"/>
      <c r="AZA6" s="172"/>
      <c r="AZB6" s="172"/>
      <c r="AZC6" s="172"/>
      <c r="AZD6" s="172"/>
      <c r="AZE6" s="172"/>
      <c r="AZF6" s="172"/>
      <c r="AZG6" s="172"/>
      <c r="AZH6" s="172"/>
      <c r="AZI6" s="172"/>
      <c r="AZJ6" s="172"/>
      <c r="AZK6" s="172"/>
      <c r="AZL6" s="172"/>
      <c r="AZM6" s="172"/>
      <c r="AZN6" s="172"/>
      <c r="AZO6" s="172"/>
      <c r="AZP6" s="172"/>
      <c r="AZQ6" s="172"/>
      <c r="AZR6" s="172"/>
      <c r="AZS6" s="172"/>
      <c r="AZT6" s="172"/>
      <c r="AZU6" s="172"/>
      <c r="AZV6" s="172"/>
      <c r="AZW6" s="172"/>
      <c r="AZX6" s="172"/>
      <c r="AZY6" s="172"/>
      <c r="AZZ6" s="172"/>
      <c r="BAA6" s="172"/>
      <c r="BAB6" s="172"/>
      <c r="BAC6" s="172"/>
      <c r="BAD6" s="172"/>
      <c r="BAE6" s="172"/>
      <c r="BAF6" s="172"/>
      <c r="BAG6" s="172"/>
      <c r="BAH6" s="172"/>
      <c r="BAI6" s="172"/>
      <c r="BAJ6" s="172"/>
      <c r="BAK6" s="172"/>
      <c r="BAL6" s="172"/>
      <c r="BAM6" s="172"/>
      <c r="BAN6" s="172"/>
      <c r="BAO6" s="172"/>
      <c r="BAP6" s="172"/>
      <c r="BAQ6" s="172"/>
      <c r="BAR6" s="172"/>
      <c r="BAS6" s="172"/>
      <c r="BAT6" s="172"/>
      <c r="BAU6" s="172"/>
      <c r="BAV6" s="172"/>
      <c r="BAW6" s="172"/>
      <c r="BAX6" s="172"/>
      <c r="BAY6" s="172"/>
      <c r="BAZ6" s="172"/>
      <c r="BBA6" s="172"/>
      <c r="BBB6" s="172"/>
      <c r="BBC6" s="172"/>
      <c r="BBD6" s="172"/>
      <c r="BBE6" s="172"/>
      <c r="BBF6" s="172"/>
      <c r="BBG6" s="172"/>
      <c r="BBH6" s="172"/>
      <c r="BBI6" s="172"/>
      <c r="BBJ6" s="172"/>
      <c r="BBK6" s="172"/>
      <c r="BBL6" s="172"/>
      <c r="BBM6" s="172"/>
      <c r="BBN6" s="172"/>
      <c r="BBO6" s="172"/>
      <c r="BBP6" s="172"/>
      <c r="BBQ6" s="172"/>
      <c r="BBR6" s="172"/>
      <c r="BBS6" s="172"/>
      <c r="BBT6" s="172"/>
      <c r="BBU6" s="172"/>
      <c r="BBV6" s="172"/>
      <c r="BBW6" s="172"/>
      <c r="BBX6" s="172"/>
      <c r="BBY6" s="172"/>
      <c r="BBZ6" s="172"/>
      <c r="BCA6" s="172"/>
      <c r="BCB6" s="172"/>
      <c r="BCC6" s="172"/>
      <c r="BCD6" s="172"/>
      <c r="BCE6" s="172"/>
      <c r="BCF6" s="172"/>
      <c r="BCG6" s="172"/>
      <c r="BCH6" s="172"/>
      <c r="BCI6" s="172"/>
      <c r="BCJ6" s="172"/>
      <c r="BCK6" s="172"/>
      <c r="BCL6" s="172"/>
      <c r="BCM6" s="172"/>
      <c r="BCN6" s="172"/>
      <c r="BCO6" s="172"/>
      <c r="BCP6" s="172"/>
      <c r="BCQ6" s="172"/>
      <c r="BCR6" s="172"/>
      <c r="BCS6" s="172"/>
      <c r="BCT6" s="172"/>
      <c r="BCU6" s="172"/>
      <c r="BCV6" s="172"/>
      <c r="BCW6" s="172"/>
      <c r="BCX6" s="172"/>
      <c r="BCY6" s="172"/>
      <c r="BCZ6" s="172"/>
      <c r="BDA6" s="172"/>
      <c r="BDB6" s="172"/>
      <c r="BDC6" s="172"/>
      <c r="BDD6" s="172"/>
      <c r="BDE6" s="172"/>
      <c r="BDF6" s="172"/>
      <c r="BDG6" s="172"/>
      <c r="BDH6" s="172"/>
      <c r="BDI6" s="172"/>
      <c r="BDJ6" s="172"/>
      <c r="BDK6" s="172"/>
      <c r="BDL6" s="172"/>
      <c r="BDM6" s="172"/>
      <c r="BDN6" s="172"/>
      <c r="BDO6" s="172"/>
      <c r="BDP6" s="172"/>
      <c r="BDQ6" s="172"/>
      <c r="BDR6" s="172"/>
      <c r="BDS6" s="172"/>
      <c r="BDT6" s="172"/>
      <c r="BDU6" s="172"/>
      <c r="BDV6" s="172"/>
      <c r="BDW6" s="172"/>
      <c r="BDX6" s="172"/>
      <c r="BDY6" s="172"/>
      <c r="BDZ6" s="172"/>
      <c r="BEA6" s="172"/>
      <c r="BEB6" s="172"/>
      <c r="BEC6" s="172"/>
      <c r="BED6" s="172"/>
      <c r="BEE6" s="172"/>
      <c r="BEF6" s="172"/>
      <c r="BEG6" s="172"/>
      <c r="BEH6" s="172"/>
      <c r="BEI6" s="172"/>
      <c r="BEJ6" s="172"/>
      <c r="BEK6" s="172"/>
      <c r="BEL6" s="172"/>
      <c r="BEM6" s="172"/>
      <c r="BEN6" s="172"/>
      <c r="BEO6" s="172"/>
      <c r="BEP6" s="172"/>
      <c r="BEQ6" s="172"/>
      <c r="BER6" s="172"/>
      <c r="BES6" s="172"/>
      <c r="BET6" s="172"/>
      <c r="BEU6" s="172"/>
      <c r="BEV6" s="172"/>
      <c r="BEW6" s="172"/>
      <c r="BEX6" s="172"/>
      <c r="BEY6" s="172"/>
      <c r="BEZ6" s="172"/>
      <c r="BFA6" s="172"/>
      <c r="BFB6" s="172"/>
      <c r="BFC6" s="172"/>
      <c r="BFD6" s="172"/>
      <c r="BFE6" s="172"/>
      <c r="BFF6" s="172"/>
      <c r="BFG6" s="172"/>
      <c r="BFH6" s="172"/>
      <c r="BFI6" s="172"/>
      <c r="BFJ6" s="172"/>
      <c r="BFK6" s="172"/>
      <c r="BFL6" s="172"/>
      <c r="BFM6" s="172"/>
      <c r="BFN6" s="172"/>
      <c r="BFO6" s="172"/>
      <c r="BFP6" s="172"/>
      <c r="BFQ6" s="172"/>
      <c r="BFR6" s="172"/>
      <c r="BFS6" s="172"/>
      <c r="BFT6" s="172"/>
      <c r="BFU6" s="172"/>
      <c r="BFV6" s="172"/>
      <c r="BFW6" s="172"/>
      <c r="BFX6" s="172"/>
      <c r="BFY6" s="172"/>
      <c r="BFZ6" s="172"/>
      <c r="BGA6" s="172"/>
      <c r="BGB6" s="172"/>
      <c r="BGC6" s="172"/>
      <c r="BGD6" s="172"/>
      <c r="BGE6" s="172"/>
      <c r="BGF6" s="172"/>
      <c r="BGG6" s="172"/>
      <c r="BGH6" s="172"/>
      <c r="BGI6" s="172"/>
      <c r="BGJ6" s="172"/>
      <c r="BGK6" s="172"/>
      <c r="BGL6" s="172"/>
      <c r="BGM6" s="172"/>
      <c r="BGN6" s="172"/>
      <c r="BGO6" s="172"/>
      <c r="BGP6" s="172"/>
      <c r="BGQ6" s="172"/>
      <c r="BGR6" s="172"/>
      <c r="BGS6" s="172"/>
      <c r="BGT6" s="172"/>
      <c r="BGU6" s="172"/>
      <c r="BGV6" s="172"/>
      <c r="BGW6" s="172"/>
      <c r="BGX6" s="172"/>
      <c r="BGY6" s="172"/>
      <c r="BGZ6" s="172"/>
      <c r="BHA6" s="172"/>
      <c r="BHB6" s="172"/>
      <c r="BHC6" s="172"/>
      <c r="BHD6" s="172"/>
      <c r="BHE6" s="172"/>
      <c r="BHF6" s="172"/>
      <c r="BHG6" s="172"/>
      <c r="BHH6" s="172"/>
      <c r="BHI6" s="172"/>
      <c r="BHJ6" s="172"/>
      <c r="BHK6" s="172"/>
      <c r="BHL6" s="172"/>
      <c r="BHM6" s="172"/>
      <c r="BHN6" s="172"/>
      <c r="BHO6" s="172"/>
      <c r="BHP6" s="172"/>
      <c r="BHQ6" s="172"/>
      <c r="BHR6" s="172"/>
      <c r="BHS6" s="172"/>
      <c r="BHT6" s="172"/>
      <c r="BHU6" s="172"/>
      <c r="BHV6" s="172"/>
      <c r="BHW6" s="172"/>
      <c r="BHX6" s="172"/>
      <c r="BHY6" s="172"/>
      <c r="BHZ6" s="172"/>
      <c r="BIA6" s="172"/>
      <c r="BIB6" s="172"/>
      <c r="BIC6" s="172"/>
      <c r="BID6" s="172"/>
      <c r="BIE6" s="172"/>
      <c r="BIF6" s="172"/>
      <c r="BIG6" s="172"/>
      <c r="BIH6" s="172"/>
      <c r="BII6" s="172"/>
      <c r="BIJ6" s="172"/>
      <c r="BIK6" s="172"/>
      <c r="BIL6" s="172"/>
      <c r="BIM6" s="172"/>
      <c r="BIN6" s="172"/>
      <c r="BIO6" s="172"/>
      <c r="BIP6" s="172"/>
      <c r="BIQ6" s="172"/>
      <c r="BIR6" s="172"/>
      <c r="BIS6" s="172"/>
      <c r="BIT6" s="172"/>
      <c r="BIU6" s="172"/>
      <c r="BIV6" s="172"/>
      <c r="BIW6" s="172"/>
      <c r="BIX6" s="172"/>
      <c r="BIY6" s="172"/>
      <c r="BIZ6" s="172"/>
      <c r="BJA6" s="172"/>
      <c r="BJB6" s="172"/>
      <c r="BJC6" s="172"/>
      <c r="BJD6" s="172"/>
      <c r="BJE6" s="172"/>
      <c r="BJF6" s="172"/>
      <c r="BJG6" s="172"/>
      <c r="BJH6" s="172"/>
      <c r="BJI6" s="172"/>
      <c r="BJJ6" s="172"/>
      <c r="BJK6" s="172"/>
      <c r="BJL6" s="172"/>
      <c r="BJM6" s="172"/>
      <c r="BJN6" s="172"/>
      <c r="BJO6" s="172"/>
      <c r="BJP6" s="172"/>
      <c r="BJQ6" s="172"/>
      <c r="BJR6" s="172"/>
      <c r="BJS6" s="172"/>
      <c r="BJT6" s="172"/>
      <c r="BJU6" s="172"/>
      <c r="BJV6" s="172"/>
      <c r="BJW6" s="172"/>
      <c r="BJX6" s="172"/>
      <c r="BJY6" s="172"/>
      <c r="BJZ6" s="172"/>
      <c r="BKA6" s="172"/>
      <c r="BKB6" s="172"/>
      <c r="BKC6" s="172"/>
      <c r="BKD6" s="172"/>
      <c r="BKE6" s="172"/>
      <c r="BKF6" s="172"/>
      <c r="BKG6" s="172"/>
      <c r="BKH6" s="172"/>
      <c r="BKI6" s="172"/>
      <c r="BKJ6" s="172"/>
      <c r="BKK6" s="172"/>
      <c r="BKL6" s="172"/>
      <c r="BKM6" s="172"/>
      <c r="BKN6" s="172"/>
      <c r="BKO6" s="172"/>
      <c r="BKP6" s="172"/>
      <c r="BKQ6" s="172"/>
      <c r="BKR6" s="172"/>
      <c r="BKS6" s="172"/>
      <c r="BKT6" s="172"/>
      <c r="BKU6" s="172"/>
      <c r="BKV6" s="172"/>
      <c r="BKW6" s="172"/>
      <c r="BKX6" s="172"/>
      <c r="BKY6" s="172"/>
      <c r="BKZ6" s="172"/>
      <c r="BLA6" s="172"/>
      <c r="BLB6" s="172"/>
      <c r="BLC6" s="172"/>
      <c r="BLD6" s="172"/>
      <c r="BLE6" s="172"/>
      <c r="BLF6" s="172"/>
      <c r="BLG6" s="172"/>
      <c r="BLH6" s="172"/>
      <c r="BLI6" s="172"/>
      <c r="BLJ6" s="172"/>
      <c r="BLK6" s="172"/>
      <c r="BLL6" s="172"/>
      <c r="BLM6" s="172"/>
      <c r="BLN6" s="172"/>
      <c r="BLO6" s="172"/>
      <c r="BLP6" s="172"/>
      <c r="BLQ6" s="172"/>
      <c r="BLR6" s="172"/>
      <c r="BLS6" s="172"/>
      <c r="BLT6" s="172"/>
      <c r="BLU6" s="172"/>
      <c r="BLV6" s="172"/>
      <c r="BLW6" s="172"/>
      <c r="BLX6" s="172"/>
      <c r="BLY6" s="172"/>
      <c r="BLZ6" s="172"/>
      <c r="BMA6" s="172"/>
      <c r="BMB6" s="172"/>
      <c r="BMC6" s="172"/>
      <c r="BMD6" s="172"/>
      <c r="BME6" s="172"/>
      <c r="BMF6" s="172"/>
      <c r="BMG6" s="172"/>
      <c r="BMH6" s="172"/>
      <c r="BMI6" s="172"/>
      <c r="BMJ6" s="172"/>
      <c r="BMK6" s="172"/>
      <c r="BML6" s="172"/>
      <c r="BMM6" s="172"/>
      <c r="BMN6" s="172"/>
      <c r="BMO6" s="172"/>
      <c r="BMP6" s="172"/>
      <c r="BMQ6" s="172"/>
      <c r="BMR6" s="172"/>
      <c r="BMS6" s="172"/>
      <c r="BMT6" s="172"/>
      <c r="BMU6" s="172"/>
      <c r="BMV6" s="172"/>
      <c r="BMW6" s="172"/>
      <c r="BMX6" s="172"/>
      <c r="BMY6" s="172"/>
      <c r="BMZ6" s="172"/>
      <c r="BNA6" s="172"/>
      <c r="BNB6" s="172"/>
      <c r="BNC6" s="172"/>
      <c r="BND6" s="172"/>
      <c r="BNE6" s="172"/>
      <c r="BNF6" s="172"/>
      <c r="BNG6" s="172"/>
      <c r="BNH6" s="172"/>
      <c r="BNI6" s="172"/>
    </row>
    <row r="7" spans="1:1725" s="5" customFormat="1" ht="120" x14ac:dyDescent="0.25">
      <c r="A7" s="160" t="s">
        <v>100</v>
      </c>
      <c r="B7" s="160" t="s">
        <v>102</v>
      </c>
      <c r="C7" s="160" t="s">
        <v>101</v>
      </c>
      <c r="D7" s="160" t="s">
        <v>497</v>
      </c>
      <c r="E7" s="160" t="s">
        <v>304</v>
      </c>
      <c r="F7" s="160" t="s">
        <v>305</v>
      </c>
      <c r="G7" s="9" t="s">
        <v>117</v>
      </c>
      <c r="H7" s="21" t="s">
        <v>498</v>
      </c>
      <c r="I7" s="21" t="s">
        <v>498</v>
      </c>
      <c r="J7" s="834" t="s">
        <v>499</v>
      </c>
      <c r="K7" s="829" t="s">
        <v>500</v>
      </c>
      <c r="L7" s="7" t="s">
        <v>501</v>
      </c>
      <c r="M7" s="7" t="s">
        <v>502</v>
      </c>
      <c r="N7" s="7" t="s">
        <v>502</v>
      </c>
      <c r="O7" s="9" t="s">
        <v>503</v>
      </c>
      <c r="P7" s="9" t="s">
        <v>504</v>
      </c>
      <c r="Q7" s="160" t="s">
        <v>52</v>
      </c>
      <c r="R7" s="7">
        <v>0</v>
      </c>
      <c r="S7" s="7">
        <v>100</v>
      </c>
      <c r="T7" s="9" t="s">
        <v>505</v>
      </c>
      <c r="U7" s="9" t="s">
        <v>506</v>
      </c>
      <c r="V7" s="199" t="s">
        <v>51</v>
      </c>
      <c r="W7" s="7">
        <v>0</v>
      </c>
      <c r="X7" s="7">
        <v>1</v>
      </c>
      <c r="Y7" s="569">
        <v>646894384</v>
      </c>
      <c r="Z7" s="569">
        <v>646894384</v>
      </c>
      <c r="AA7" s="513" t="s">
        <v>507</v>
      </c>
      <c r="AB7" s="318">
        <v>0.35</v>
      </c>
      <c r="AC7" s="318">
        <v>1</v>
      </c>
      <c r="AD7" s="318">
        <v>0.35</v>
      </c>
      <c r="AE7" s="21" t="s">
        <v>508</v>
      </c>
      <c r="AF7" s="7">
        <v>0</v>
      </c>
      <c r="AG7" s="7">
        <v>1</v>
      </c>
      <c r="AH7" s="7">
        <v>0</v>
      </c>
      <c r="AI7" s="317" t="s">
        <v>509</v>
      </c>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89"/>
      <c r="ES7" s="189"/>
      <c r="ET7" s="189"/>
      <c r="EU7" s="189"/>
      <c r="EV7" s="189"/>
      <c r="EW7" s="189"/>
      <c r="EX7" s="189"/>
      <c r="EY7" s="189"/>
      <c r="EZ7" s="189"/>
      <c r="FA7" s="189"/>
      <c r="FB7" s="189"/>
      <c r="FC7" s="189"/>
      <c r="FD7" s="189"/>
      <c r="FE7" s="189"/>
      <c r="FF7" s="189"/>
      <c r="FG7" s="189"/>
      <c r="FH7" s="189"/>
      <c r="FI7" s="189"/>
      <c r="FJ7" s="189"/>
      <c r="FK7" s="189"/>
      <c r="FL7" s="189"/>
      <c r="FM7" s="189"/>
      <c r="FN7" s="189"/>
      <c r="FO7" s="189"/>
      <c r="FP7" s="189"/>
      <c r="FQ7" s="189"/>
      <c r="FR7" s="189"/>
      <c r="FS7" s="189"/>
      <c r="FT7" s="189"/>
      <c r="FU7" s="189"/>
      <c r="FV7" s="189"/>
      <c r="FW7" s="189"/>
      <c r="FX7" s="189"/>
      <c r="FY7" s="189"/>
      <c r="FZ7" s="189"/>
      <c r="GA7" s="189"/>
      <c r="GB7" s="189"/>
      <c r="GC7" s="189"/>
      <c r="GD7" s="189"/>
      <c r="GE7" s="189"/>
      <c r="GF7" s="189"/>
      <c r="GG7" s="189"/>
      <c r="GH7" s="189"/>
      <c r="GI7" s="189"/>
      <c r="GJ7" s="189"/>
      <c r="GK7" s="189"/>
      <c r="GL7" s="189"/>
      <c r="GM7" s="189"/>
      <c r="GN7" s="189"/>
      <c r="GO7" s="189"/>
      <c r="GP7" s="189"/>
      <c r="GQ7" s="189"/>
      <c r="GR7" s="189"/>
      <c r="GS7" s="189"/>
      <c r="GT7" s="189"/>
      <c r="GU7" s="189"/>
      <c r="GV7" s="189"/>
      <c r="GW7" s="189"/>
      <c r="GX7" s="189"/>
      <c r="GY7" s="189"/>
      <c r="GZ7" s="189"/>
      <c r="HA7" s="189"/>
      <c r="HB7" s="189"/>
      <c r="HC7" s="189"/>
      <c r="HD7" s="189"/>
      <c r="HE7" s="189"/>
      <c r="HF7" s="189"/>
      <c r="HG7" s="189"/>
      <c r="HH7" s="189"/>
      <c r="HI7" s="189"/>
      <c r="HJ7" s="189"/>
      <c r="HK7" s="189"/>
      <c r="HL7" s="189"/>
      <c r="HM7" s="189"/>
      <c r="HN7" s="189"/>
      <c r="HO7" s="189"/>
      <c r="HP7" s="189"/>
      <c r="HQ7" s="189"/>
      <c r="HR7" s="189"/>
      <c r="HS7" s="189"/>
      <c r="HT7" s="189"/>
      <c r="HU7" s="189"/>
      <c r="HV7" s="189"/>
      <c r="HW7" s="189"/>
      <c r="HX7" s="189"/>
      <c r="HY7" s="189"/>
      <c r="HZ7" s="189"/>
      <c r="IA7" s="189"/>
      <c r="IB7" s="189"/>
      <c r="IC7" s="189"/>
      <c r="ID7" s="189"/>
      <c r="IE7" s="189"/>
      <c r="IF7" s="189"/>
      <c r="IG7" s="189"/>
      <c r="IH7" s="189"/>
      <c r="II7" s="189"/>
      <c r="IJ7" s="189"/>
      <c r="IK7" s="189"/>
      <c r="IL7" s="189"/>
      <c r="IM7" s="189"/>
      <c r="IN7" s="189"/>
      <c r="IO7" s="189"/>
      <c r="IP7" s="189"/>
      <c r="IQ7" s="189"/>
      <c r="IR7" s="189"/>
      <c r="IS7" s="189"/>
      <c r="IT7" s="189"/>
      <c r="IU7" s="189"/>
      <c r="IV7" s="189"/>
      <c r="IW7" s="189"/>
      <c r="IX7" s="189"/>
      <c r="IY7" s="189"/>
      <c r="IZ7" s="189"/>
      <c r="JA7" s="189"/>
      <c r="JB7" s="189"/>
      <c r="JC7" s="189"/>
      <c r="JD7" s="189"/>
      <c r="JE7" s="189"/>
      <c r="JF7" s="189"/>
      <c r="JG7" s="189"/>
      <c r="JH7" s="189"/>
      <c r="JI7" s="189"/>
      <c r="JJ7" s="189"/>
      <c r="JK7" s="189"/>
      <c r="JL7" s="189"/>
      <c r="JM7" s="189"/>
      <c r="JN7" s="189"/>
      <c r="JO7" s="189"/>
      <c r="JP7" s="189"/>
      <c r="JQ7" s="189"/>
      <c r="JR7" s="189"/>
      <c r="JS7" s="189"/>
      <c r="JT7" s="189"/>
      <c r="JU7" s="189"/>
      <c r="JV7" s="189"/>
      <c r="JW7" s="189"/>
      <c r="JX7" s="189"/>
      <c r="JY7" s="189"/>
      <c r="JZ7" s="189"/>
      <c r="KA7" s="189"/>
      <c r="KB7" s="189"/>
      <c r="KC7" s="189"/>
      <c r="KD7" s="189"/>
      <c r="KE7" s="189"/>
      <c r="KF7" s="189"/>
      <c r="KG7" s="189"/>
      <c r="KH7" s="189"/>
      <c r="KI7" s="189"/>
      <c r="KJ7" s="189"/>
      <c r="KK7" s="189"/>
      <c r="KL7" s="189"/>
      <c r="KM7" s="189"/>
      <c r="KN7" s="189"/>
      <c r="KO7" s="189"/>
      <c r="KP7" s="189"/>
      <c r="KQ7" s="189"/>
      <c r="KR7" s="189"/>
      <c r="KS7" s="189"/>
      <c r="KT7" s="189"/>
      <c r="KU7" s="189"/>
      <c r="KV7" s="189"/>
      <c r="KW7" s="189"/>
      <c r="KX7" s="189"/>
      <c r="KY7" s="189"/>
      <c r="KZ7" s="189"/>
      <c r="LA7" s="189"/>
      <c r="LB7" s="189"/>
      <c r="LC7" s="189"/>
      <c r="LD7" s="189"/>
      <c r="LE7" s="189"/>
      <c r="LF7" s="189"/>
      <c r="LG7" s="189"/>
      <c r="LH7" s="189"/>
      <c r="LI7" s="189"/>
      <c r="LJ7" s="189"/>
      <c r="LK7" s="189"/>
      <c r="LL7" s="189"/>
      <c r="LM7" s="189"/>
      <c r="LN7" s="189"/>
      <c r="LO7" s="189"/>
      <c r="LP7" s="189"/>
      <c r="LQ7" s="189"/>
      <c r="LR7" s="189"/>
      <c r="LS7" s="189"/>
      <c r="LT7" s="189"/>
      <c r="LU7" s="189"/>
      <c r="LV7" s="189"/>
      <c r="LW7" s="189"/>
      <c r="LX7" s="189"/>
      <c r="LY7" s="189"/>
      <c r="LZ7" s="189"/>
      <c r="MA7" s="189"/>
      <c r="MB7" s="189"/>
      <c r="MC7" s="189"/>
      <c r="MD7" s="189"/>
      <c r="ME7" s="189"/>
      <c r="MF7" s="189"/>
      <c r="MG7" s="189"/>
      <c r="MH7" s="189"/>
      <c r="MI7" s="189"/>
      <c r="MJ7" s="189"/>
      <c r="MK7" s="189"/>
      <c r="ML7" s="189"/>
      <c r="MM7" s="189"/>
      <c r="MN7" s="189"/>
      <c r="MO7" s="189"/>
      <c r="MP7" s="189"/>
      <c r="MQ7" s="189"/>
      <c r="MR7" s="189"/>
      <c r="MS7" s="189"/>
      <c r="MT7" s="189"/>
      <c r="MU7" s="189"/>
      <c r="MV7" s="189"/>
      <c r="MW7" s="189"/>
      <c r="MX7" s="189"/>
      <c r="MY7" s="189"/>
      <c r="MZ7" s="189"/>
      <c r="NA7" s="189"/>
      <c r="NB7" s="189"/>
      <c r="NC7" s="189"/>
      <c r="ND7" s="189"/>
      <c r="NE7" s="189"/>
      <c r="NF7" s="189"/>
      <c r="NG7" s="189"/>
      <c r="NH7" s="189"/>
      <c r="NI7" s="189"/>
      <c r="NJ7" s="189"/>
      <c r="NK7" s="189"/>
      <c r="NL7" s="189"/>
      <c r="NM7" s="189"/>
      <c r="NN7" s="189"/>
      <c r="NO7" s="189"/>
      <c r="NP7" s="189"/>
      <c r="NQ7" s="189"/>
      <c r="NR7" s="189"/>
      <c r="NS7" s="189"/>
      <c r="NT7" s="189"/>
      <c r="NU7" s="189"/>
      <c r="NV7" s="189"/>
      <c r="NW7" s="189"/>
      <c r="NX7" s="189"/>
      <c r="NY7" s="189"/>
      <c r="NZ7" s="189"/>
      <c r="OA7" s="189"/>
      <c r="OB7" s="189"/>
      <c r="OC7" s="189"/>
      <c r="OD7" s="189"/>
      <c r="OE7" s="189"/>
      <c r="OF7" s="189"/>
      <c r="OG7" s="189"/>
      <c r="OH7" s="189"/>
      <c r="OI7" s="189"/>
      <c r="OJ7" s="189"/>
      <c r="OK7" s="189"/>
      <c r="OL7" s="189"/>
      <c r="OM7" s="189"/>
      <c r="ON7" s="189"/>
      <c r="OO7" s="189"/>
      <c r="OP7" s="189"/>
      <c r="OQ7" s="189"/>
      <c r="OR7" s="189"/>
      <c r="OS7" s="189"/>
      <c r="OT7" s="189"/>
      <c r="OU7" s="189"/>
      <c r="OV7" s="189"/>
      <c r="OW7" s="189"/>
      <c r="OX7" s="189"/>
      <c r="OY7" s="189"/>
      <c r="OZ7" s="189"/>
      <c r="PA7" s="189"/>
      <c r="PB7" s="189"/>
      <c r="PC7" s="189"/>
      <c r="PD7" s="189"/>
      <c r="PE7" s="189"/>
      <c r="PF7" s="189"/>
      <c r="PG7" s="189"/>
      <c r="PH7" s="189"/>
      <c r="PI7" s="189"/>
      <c r="PJ7" s="189"/>
      <c r="PK7" s="189"/>
      <c r="PL7" s="189"/>
      <c r="PM7" s="189"/>
      <c r="PN7" s="189"/>
      <c r="PO7" s="189"/>
      <c r="PP7" s="189"/>
      <c r="PQ7" s="189"/>
      <c r="PR7" s="189"/>
      <c r="PS7" s="189"/>
      <c r="PT7" s="189"/>
      <c r="PU7" s="189"/>
      <c r="PV7" s="189"/>
      <c r="PW7" s="189"/>
      <c r="PX7" s="189"/>
      <c r="PY7" s="189"/>
      <c r="PZ7" s="189"/>
      <c r="QA7" s="189"/>
      <c r="QB7" s="189"/>
      <c r="QC7" s="189"/>
      <c r="QD7" s="189"/>
      <c r="QE7" s="189"/>
      <c r="QF7" s="189"/>
      <c r="QG7" s="189"/>
      <c r="QH7" s="189"/>
      <c r="QI7" s="189"/>
      <c r="QJ7" s="189"/>
      <c r="QK7" s="189"/>
      <c r="QL7" s="189"/>
      <c r="QM7" s="189"/>
      <c r="QN7" s="189"/>
      <c r="QO7" s="189"/>
      <c r="QP7" s="189"/>
      <c r="QQ7" s="189"/>
      <c r="QR7" s="189"/>
      <c r="QS7" s="189"/>
      <c r="QT7" s="189"/>
      <c r="QU7" s="189"/>
      <c r="QV7" s="189"/>
      <c r="QW7" s="189"/>
      <c r="QX7" s="189"/>
      <c r="QY7" s="189"/>
      <c r="QZ7" s="189"/>
      <c r="RA7" s="189"/>
      <c r="RB7" s="189"/>
      <c r="RC7" s="189"/>
      <c r="RD7" s="189"/>
      <c r="RE7" s="189"/>
      <c r="RF7" s="189"/>
      <c r="RG7" s="189"/>
      <c r="RH7" s="189"/>
      <c r="RI7" s="189"/>
      <c r="RJ7" s="189"/>
      <c r="RK7" s="189"/>
      <c r="RL7" s="189"/>
      <c r="RM7" s="189"/>
      <c r="RN7" s="189"/>
      <c r="RO7" s="189"/>
      <c r="RP7" s="189"/>
      <c r="RQ7" s="189"/>
      <c r="RR7" s="189"/>
      <c r="RS7" s="189"/>
      <c r="RT7" s="189"/>
      <c r="RU7" s="189"/>
      <c r="RV7" s="189"/>
      <c r="RW7" s="189"/>
      <c r="RX7" s="189"/>
      <c r="RY7" s="189"/>
      <c r="RZ7" s="189"/>
      <c r="SA7" s="189"/>
      <c r="SB7" s="189"/>
      <c r="SC7" s="189"/>
      <c r="SD7" s="189"/>
      <c r="SE7" s="189"/>
      <c r="SF7" s="189"/>
      <c r="SG7" s="189"/>
      <c r="SH7" s="189"/>
      <c r="SI7" s="189"/>
      <c r="SJ7" s="189"/>
      <c r="SK7" s="189"/>
      <c r="SL7" s="189"/>
      <c r="SM7" s="189"/>
      <c r="SN7" s="189"/>
      <c r="SO7" s="189"/>
      <c r="SP7" s="189"/>
      <c r="SQ7" s="189"/>
      <c r="SR7" s="189"/>
      <c r="SS7" s="189"/>
      <c r="ST7" s="189"/>
      <c r="SU7" s="189"/>
      <c r="SV7" s="189"/>
      <c r="SW7" s="189"/>
      <c r="SX7" s="189"/>
      <c r="SY7" s="189"/>
      <c r="SZ7" s="189"/>
      <c r="TA7" s="189"/>
      <c r="TB7" s="189"/>
      <c r="TC7" s="189"/>
      <c r="TD7" s="189"/>
      <c r="TE7" s="189"/>
      <c r="TF7" s="189"/>
      <c r="TG7" s="189"/>
      <c r="TH7" s="189"/>
      <c r="TI7" s="189"/>
      <c r="TJ7" s="189"/>
      <c r="TK7" s="189"/>
      <c r="TL7" s="189"/>
      <c r="TM7" s="189"/>
      <c r="TN7" s="189"/>
      <c r="TO7" s="189"/>
      <c r="TP7" s="189"/>
      <c r="TQ7" s="189"/>
      <c r="TR7" s="189"/>
      <c r="TS7" s="189"/>
      <c r="TT7" s="189"/>
      <c r="TU7" s="189"/>
      <c r="TV7" s="189"/>
      <c r="TW7" s="189"/>
      <c r="TX7" s="189"/>
      <c r="TY7" s="189"/>
      <c r="TZ7" s="189"/>
      <c r="UA7" s="189"/>
      <c r="UB7" s="189"/>
      <c r="UC7" s="189"/>
      <c r="UD7" s="189"/>
      <c r="UE7" s="189"/>
      <c r="UF7" s="189"/>
      <c r="UG7" s="189"/>
      <c r="UH7" s="189"/>
      <c r="UI7" s="189"/>
      <c r="UJ7" s="189"/>
      <c r="UK7" s="189"/>
      <c r="UL7" s="189"/>
      <c r="UM7" s="189"/>
      <c r="UN7" s="189"/>
      <c r="UO7" s="189"/>
      <c r="UP7" s="189"/>
      <c r="UQ7" s="189"/>
      <c r="UR7" s="189"/>
      <c r="US7" s="189"/>
      <c r="UT7" s="189"/>
      <c r="UU7" s="189"/>
      <c r="UV7" s="189"/>
      <c r="UW7" s="189"/>
      <c r="UX7" s="189"/>
      <c r="UY7" s="189"/>
      <c r="UZ7" s="189"/>
      <c r="VA7" s="189"/>
      <c r="VB7" s="189"/>
      <c r="VC7" s="189"/>
      <c r="VD7" s="189"/>
      <c r="VE7" s="189"/>
      <c r="VF7" s="189"/>
      <c r="VG7" s="189"/>
      <c r="VH7" s="189"/>
      <c r="VI7" s="189"/>
      <c r="VJ7" s="189"/>
      <c r="VK7" s="189"/>
      <c r="VL7" s="189"/>
      <c r="VM7" s="189"/>
      <c r="VN7" s="189"/>
      <c r="VO7" s="189"/>
      <c r="VP7" s="189"/>
      <c r="VQ7" s="189"/>
      <c r="VR7" s="189"/>
      <c r="VS7" s="189"/>
      <c r="VT7" s="189"/>
      <c r="VU7" s="189"/>
      <c r="VV7" s="189"/>
      <c r="VW7" s="189"/>
      <c r="VX7" s="189"/>
      <c r="VY7" s="189"/>
      <c r="VZ7" s="189"/>
      <c r="WA7" s="189"/>
      <c r="WB7" s="189"/>
      <c r="WC7" s="189"/>
      <c r="WD7" s="189"/>
      <c r="WE7" s="189"/>
      <c r="WF7" s="189"/>
      <c r="WG7" s="189"/>
      <c r="WH7" s="189"/>
      <c r="WI7" s="189"/>
      <c r="WJ7" s="189"/>
      <c r="WK7" s="189"/>
      <c r="WL7" s="189"/>
      <c r="WM7" s="189"/>
      <c r="WN7" s="189"/>
      <c r="WO7" s="189"/>
      <c r="WP7" s="189"/>
      <c r="WQ7" s="189"/>
      <c r="WR7" s="189"/>
      <c r="WS7" s="189"/>
      <c r="WT7" s="189"/>
      <c r="WU7" s="189"/>
      <c r="WV7" s="189"/>
      <c r="WW7" s="189"/>
      <c r="WX7" s="189"/>
      <c r="WY7" s="189"/>
      <c r="WZ7" s="189"/>
      <c r="XA7" s="189"/>
      <c r="XB7" s="189"/>
      <c r="XC7" s="189"/>
      <c r="XD7" s="189"/>
      <c r="XE7" s="189"/>
      <c r="XF7" s="189"/>
      <c r="XG7" s="189"/>
      <c r="XH7" s="189"/>
      <c r="XI7" s="189"/>
      <c r="XJ7" s="189"/>
      <c r="XK7" s="189"/>
      <c r="XL7" s="189"/>
      <c r="XM7" s="189"/>
      <c r="XN7" s="189"/>
      <c r="XO7" s="189"/>
      <c r="XP7" s="189"/>
      <c r="XQ7" s="189"/>
      <c r="XR7" s="189"/>
      <c r="XS7" s="189"/>
      <c r="XT7" s="189"/>
      <c r="XU7" s="189"/>
      <c r="XV7" s="189"/>
      <c r="XW7" s="189"/>
      <c r="XX7" s="189"/>
      <c r="XY7" s="189"/>
      <c r="XZ7" s="189"/>
      <c r="YA7" s="189"/>
      <c r="YB7" s="189"/>
      <c r="YC7" s="189"/>
      <c r="YD7" s="189"/>
      <c r="YE7" s="189"/>
      <c r="YF7" s="189"/>
      <c r="YG7" s="189"/>
      <c r="YH7" s="189"/>
      <c r="YI7" s="189"/>
      <c r="YJ7" s="189"/>
      <c r="YK7" s="189"/>
      <c r="YL7" s="189"/>
      <c r="YM7" s="189"/>
      <c r="YN7" s="189"/>
      <c r="YO7" s="189"/>
      <c r="YP7" s="189"/>
      <c r="YQ7" s="189"/>
      <c r="YR7" s="189"/>
      <c r="YS7" s="189"/>
      <c r="YT7" s="189"/>
      <c r="YU7" s="189"/>
      <c r="YV7" s="189"/>
      <c r="YW7" s="189"/>
      <c r="YX7" s="189"/>
      <c r="YY7" s="189"/>
      <c r="YZ7" s="189"/>
      <c r="ZA7" s="189"/>
      <c r="ZB7" s="189"/>
      <c r="ZC7" s="189"/>
      <c r="ZD7" s="189"/>
      <c r="ZE7" s="189"/>
      <c r="ZF7" s="189"/>
      <c r="ZG7" s="189"/>
      <c r="ZH7" s="189"/>
      <c r="ZI7" s="189"/>
      <c r="ZJ7" s="189"/>
      <c r="ZK7" s="189"/>
      <c r="ZL7" s="189"/>
      <c r="ZM7" s="189"/>
      <c r="ZN7" s="189"/>
      <c r="ZO7" s="189"/>
      <c r="ZP7" s="189"/>
      <c r="ZQ7" s="189"/>
      <c r="ZR7" s="189"/>
      <c r="ZS7" s="189"/>
      <c r="ZT7" s="189"/>
      <c r="ZU7" s="189"/>
      <c r="ZV7" s="189"/>
      <c r="ZW7" s="189"/>
      <c r="ZX7" s="189"/>
      <c r="ZY7" s="189"/>
      <c r="ZZ7" s="189"/>
      <c r="AAA7" s="189"/>
      <c r="AAB7" s="189"/>
      <c r="AAC7" s="189"/>
      <c r="AAD7" s="189"/>
      <c r="AAE7" s="189"/>
      <c r="AAF7" s="189"/>
      <c r="AAG7" s="189"/>
      <c r="AAH7" s="189"/>
      <c r="AAI7" s="189"/>
      <c r="AAJ7" s="189"/>
      <c r="AAK7" s="189"/>
      <c r="AAL7" s="189"/>
      <c r="AAM7" s="189"/>
      <c r="AAN7" s="189"/>
      <c r="AAO7" s="189"/>
      <c r="AAP7" s="189"/>
      <c r="AAQ7" s="189"/>
      <c r="AAR7" s="189"/>
      <c r="AAS7" s="189"/>
      <c r="AAT7" s="189"/>
      <c r="AAU7" s="189"/>
      <c r="AAV7" s="189"/>
      <c r="AAW7" s="189"/>
      <c r="AAX7" s="189"/>
      <c r="AAY7" s="189"/>
      <c r="AAZ7" s="189"/>
      <c r="ABA7" s="189"/>
      <c r="ABB7" s="189"/>
      <c r="ABC7" s="189"/>
      <c r="ABD7" s="189"/>
      <c r="ABE7" s="189"/>
      <c r="ABF7" s="189"/>
      <c r="ABG7" s="189"/>
      <c r="ABH7" s="189"/>
      <c r="ABI7" s="189"/>
      <c r="ABJ7" s="189"/>
      <c r="ABK7" s="189"/>
      <c r="ABL7" s="189"/>
      <c r="ABM7" s="189"/>
      <c r="ABN7" s="189"/>
      <c r="ABO7" s="189"/>
      <c r="ABP7" s="189"/>
      <c r="ABQ7" s="189"/>
      <c r="ABR7" s="189"/>
      <c r="ABS7" s="189"/>
      <c r="ABT7" s="189"/>
      <c r="ABU7" s="189"/>
      <c r="ABV7" s="189"/>
      <c r="ABW7" s="189"/>
      <c r="ABX7" s="189"/>
      <c r="ABY7" s="189"/>
      <c r="ABZ7" s="189"/>
      <c r="ACA7" s="189"/>
      <c r="ACB7" s="189"/>
      <c r="ACC7" s="189"/>
      <c r="ACD7" s="189"/>
      <c r="ACE7" s="189"/>
      <c r="ACF7" s="189"/>
      <c r="ACG7" s="189"/>
      <c r="ACH7" s="189"/>
      <c r="ACI7" s="189"/>
      <c r="ACJ7" s="189"/>
      <c r="ACK7" s="189"/>
      <c r="ACL7" s="189"/>
      <c r="ACM7" s="189"/>
      <c r="ACN7" s="189"/>
      <c r="ACO7" s="189"/>
      <c r="ACP7" s="189"/>
      <c r="ACQ7" s="189"/>
      <c r="ACR7" s="189"/>
      <c r="ACS7" s="189"/>
      <c r="ACT7" s="189"/>
      <c r="ACU7" s="189"/>
      <c r="ACV7" s="189"/>
      <c r="ACW7" s="189"/>
      <c r="ACX7" s="189"/>
      <c r="ACY7" s="189"/>
      <c r="ACZ7" s="189"/>
      <c r="ADA7" s="189"/>
      <c r="ADB7" s="189"/>
      <c r="ADC7" s="189"/>
      <c r="ADD7" s="189"/>
      <c r="ADE7" s="189"/>
      <c r="ADF7" s="189"/>
      <c r="ADG7" s="189"/>
      <c r="ADH7" s="189"/>
      <c r="ADI7" s="189"/>
      <c r="ADJ7" s="189"/>
      <c r="ADK7" s="189"/>
      <c r="ADL7" s="189"/>
      <c r="ADM7" s="189"/>
      <c r="ADN7" s="189"/>
      <c r="ADO7" s="189"/>
      <c r="ADP7" s="189"/>
      <c r="ADQ7" s="189"/>
      <c r="ADR7" s="189"/>
      <c r="ADS7" s="189"/>
      <c r="ADT7" s="189"/>
      <c r="ADU7" s="189"/>
      <c r="ADV7" s="189"/>
      <c r="ADW7" s="189"/>
      <c r="ADX7" s="189"/>
      <c r="ADY7" s="189"/>
      <c r="ADZ7" s="189"/>
      <c r="AEA7" s="189"/>
      <c r="AEB7" s="189"/>
      <c r="AEC7" s="189"/>
      <c r="AED7" s="189"/>
      <c r="AEE7" s="189"/>
      <c r="AEF7" s="189"/>
      <c r="AEG7" s="189"/>
      <c r="AEH7" s="189"/>
      <c r="AEI7" s="189"/>
      <c r="AEJ7" s="189"/>
      <c r="AEK7" s="189"/>
      <c r="AEL7" s="189"/>
      <c r="AEM7" s="189"/>
      <c r="AEN7" s="189"/>
      <c r="AEO7" s="189"/>
      <c r="AEP7" s="189"/>
      <c r="AEQ7" s="189"/>
      <c r="AER7" s="189"/>
      <c r="AES7" s="189"/>
      <c r="AET7" s="189"/>
      <c r="AEU7" s="189"/>
      <c r="AEV7" s="189"/>
      <c r="AEW7" s="189"/>
      <c r="AEX7" s="189"/>
      <c r="AEY7" s="189"/>
      <c r="AEZ7" s="189"/>
      <c r="AFA7" s="189"/>
      <c r="AFB7" s="189"/>
      <c r="AFC7" s="189"/>
      <c r="AFD7" s="189"/>
      <c r="AFE7" s="189"/>
      <c r="AFF7" s="189"/>
      <c r="AFG7" s="189"/>
      <c r="AFH7" s="189"/>
      <c r="AFI7" s="189"/>
      <c r="AFJ7" s="189"/>
      <c r="AFK7" s="189"/>
      <c r="AFL7" s="189"/>
      <c r="AFM7" s="189"/>
      <c r="AFN7" s="189"/>
      <c r="AFO7" s="189"/>
      <c r="AFP7" s="189"/>
      <c r="AFQ7" s="189"/>
      <c r="AFR7" s="189"/>
      <c r="AFS7" s="189"/>
      <c r="AFT7" s="189"/>
      <c r="AFU7" s="189"/>
      <c r="AFV7" s="189"/>
      <c r="AFW7" s="189"/>
      <c r="AFX7" s="189"/>
      <c r="AFY7" s="189"/>
      <c r="AFZ7" s="189"/>
      <c r="AGA7" s="189"/>
      <c r="AGB7" s="189"/>
      <c r="AGC7" s="189"/>
      <c r="AGD7" s="189"/>
      <c r="AGE7" s="189"/>
      <c r="AGF7" s="189"/>
      <c r="AGG7" s="189"/>
      <c r="AGH7" s="189"/>
      <c r="AGI7" s="189"/>
      <c r="AGJ7" s="189"/>
      <c r="AGK7" s="189"/>
      <c r="AGL7" s="189"/>
      <c r="AGM7" s="189"/>
      <c r="AGN7" s="189"/>
      <c r="AGO7" s="189"/>
      <c r="AGP7" s="189"/>
      <c r="AGQ7" s="189"/>
      <c r="AGR7" s="189"/>
      <c r="AGS7" s="189"/>
      <c r="AGT7" s="189"/>
      <c r="AGU7" s="189"/>
      <c r="AGV7" s="189"/>
      <c r="AGW7" s="189"/>
      <c r="AGX7" s="189"/>
      <c r="AGY7" s="189"/>
      <c r="AGZ7" s="189"/>
      <c r="AHA7" s="189"/>
      <c r="AHB7" s="189"/>
      <c r="AHC7" s="189"/>
      <c r="AHD7" s="189"/>
      <c r="AHE7" s="189"/>
      <c r="AHF7" s="189"/>
      <c r="AHG7" s="189"/>
      <c r="AHH7" s="189"/>
      <c r="AHI7" s="189"/>
      <c r="AHJ7" s="189"/>
      <c r="AHK7" s="189"/>
      <c r="AHL7" s="189"/>
      <c r="AHM7" s="189"/>
      <c r="AHN7" s="189"/>
      <c r="AHO7" s="189"/>
      <c r="AHP7" s="189"/>
      <c r="AHQ7" s="189"/>
      <c r="AHR7" s="189"/>
      <c r="AHS7" s="189"/>
      <c r="AHT7" s="189"/>
      <c r="AHU7" s="189"/>
      <c r="AHV7" s="189"/>
      <c r="AHW7" s="189"/>
      <c r="AHX7" s="189"/>
      <c r="AHY7" s="189"/>
      <c r="AHZ7" s="189"/>
      <c r="AIA7" s="189"/>
      <c r="AIB7" s="189"/>
      <c r="AIC7" s="189"/>
      <c r="AID7" s="189"/>
      <c r="AIE7" s="189"/>
      <c r="AIF7" s="189"/>
      <c r="AIG7" s="189"/>
      <c r="AIH7" s="189"/>
      <c r="AII7" s="189"/>
      <c r="AIJ7" s="189"/>
      <c r="AIK7" s="189"/>
      <c r="AIL7" s="189"/>
      <c r="AIM7" s="189"/>
      <c r="AIN7" s="189"/>
      <c r="AIO7" s="189"/>
      <c r="AIP7" s="189"/>
      <c r="AIQ7" s="189"/>
      <c r="AIR7" s="189"/>
      <c r="AIS7" s="189"/>
      <c r="AIT7" s="189"/>
      <c r="AIU7" s="189"/>
      <c r="AIV7" s="189"/>
      <c r="AIW7" s="189"/>
      <c r="AIX7" s="189"/>
      <c r="AIY7" s="189"/>
      <c r="AIZ7" s="189"/>
      <c r="AJA7" s="189"/>
      <c r="AJB7" s="189"/>
      <c r="AJC7" s="189"/>
      <c r="AJD7" s="189"/>
      <c r="AJE7" s="189"/>
      <c r="AJF7" s="189"/>
      <c r="AJG7" s="189"/>
      <c r="AJH7" s="189"/>
      <c r="AJI7" s="189"/>
      <c r="AJJ7" s="189"/>
      <c r="AJK7" s="189"/>
      <c r="AJL7" s="189"/>
      <c r="AJM7" s="189"/>
      <c r="AJN7" s="189"/>
      <c r="AJO7" s="189"/>
      <c r="AJP7" s="189"/>
      <c r="AJQ7" s="189"/>
      <c r="AJR7" s="189"/>
      <c r="AJS7" s="189"/>
      <c r="AJT7" s="189"/>
      <c r="AJU7" s="189"/>
      <c r="AJV7" s="189"/>
      <c r="AJW7" s="189"/>
      <c r="AJX7" s="189"/>
      <c r="AJY7" s="189"/>
      <c r="AJZ7" s="189"/>
      <c r="AKA7" s="189"/>
      <c r="AKB7" s="189"/>
      <c r="AKC7" s="189"/>
      <c r="AKD7" s="189"/>
      <c r="AKE7" s="189"/>
      <c r="AKF7" s="189"/>
      <c r="AKG7" s="189"/>
      <c r="AKH7" s="189"/>
      <c r="AKI7" s="189"/>
      <c r="AKJ7" s="189"/>
      <c r="AKK7" s="189"/>
      <c r="AKL7" s="189"/>
      <c r="AKM7" s="189"/>
      <c r="AKN7" s="189"/>
      <c r="AKO7" s="189"/>
      <c r="AKP7" s="189"/>
      <c r="AKQ7" s="189"/>
      <c r="AKR7" s="189"/>
      <c r="AKS7" s="189"/>
      <c r="AKT7" s="189"/>
      <c r="AKU7" s="189"/>
      <c r="AKV7" s="189"/>
      <c r="AKW7" s="189"/>
      <c r="AKX7" s="189"/>
      <c r="AKY7" s="189"/>
      <c r="AKZ7" s="189"/>
      <c r="ALA7" s="189"/>
      <c r="ALB7" s="189"/>
      <c r="ALC7" s="189"/>
      <c r="ALD7" s="189"/>
      <c r="ALE7" s="189"/>
      <c r="ALF7" s="189"/>
      <c r="ALG7" s="189"/>
      <c r="ALH7" s="189"/>
      <c r="ALI7" s="189"/>
      <c r="ALJ7" s="189"/>
      <c r="ALK7" s="189"/>
      <c r="ALL7" s="189"/>
      <c r="ALM7" s="189"/>
      <c r="ALN7" s="189"/>
      <c r="ALO7" s="189"/>
      <c r="ALP7" s="189"/>
      <c r="ALQ7" s="189"/>
      <c r="ALR7" s="189"/>
      <c r="ALS7" s="189"/>
      <c r="ALT7" s="189"/>
      <c r="ALU7" s="189"/>
      <c r="ALV7" s="189"/>
      <c r="ALW7" s="189"/>
      <c r="ALX7" s="189"/>
      <c r="ALY7" s="189"/>
      <c r="ALZ7" s="189"/>
      <c r="AMA7" s="189"/>
      <c r="AMB7" s="189"/>
      <c r="AMC7" s="189"/>
      <c r="AMD7" s="189"/>
      <c r="AME7" s="189"/>
      <c r="AMF7" s="189"/>
      <c r="AMG7" s="189"/>
      <c r="AMH7" s="189"/>
      <c r="AMI7" s="189"/>
      <c r="AMJ7" s="189"/>
      <c r="AMK7" s="189"/>
      <c r="AML7" s="189"/>
      <c r="AMM7" s="189"/>
      <c r="AMN7" s="189"/>
      <c r="AMO7" s="189"/>
      <c r="AMP7" s="189"/>
      <c r="AMQ7" s="189"/>
      <c r="AMR7" s="189"/>
      <c r="AMS7" s="189"/>
      <c r="AMT7" s="189"/>
      <c r="AMU7" s="189"/>
      <c r="AMV7" s="189"/>
      <c r="AMW7" s="189"/>
      <c r="AMX7" s="189"/>
      <c r="AMY7" s="189"/>
      <c r="AMZ7" s="189"/>
      <c r="ANA7" s="189"/>
      <c r="ANB7" s="189"/>
      <c r="ANC7" s="189"/>
      <c r="AND7" s="189"/>
      <c r="ANE7" s="189"/>
      <c r="ANF7" s="189"/>
      <c r="ANG7" s="189"/>
      <c r="ANH7" s="189"/>
      <c r="ANI7" s="189"/>
      <c r="ANJ7" s="189"/>
      <c r="ANK7" s="189"/>
      <c r="ANL7" s="189"/>
      <c r="ANM7" s="189"/>
      <c r="ANN7" s="189"/>
      <c r="ANO7" s="189"/>
      <c r="ANP7" s="189"/>
      <c r="ANQ7" s="189"/>
      <c r="ANR7" s="189"/>
      <c r="ANS7" s="189"/>
      <c r="ANT7" s="189"/>
      <c r="ANU7" s="189"/>
      <c r="ANV7" s="189"/>
      <c r="ANW7" s="189"/>
      <c r="ANX7" s="189"/>
      <c r="ANY7" s="189"/>
      <c r="ANZ7" s="189"/>
      <c r="AOA7" s="189"/>
      <c r="AOB7" s="189"/>
      <c r="AOC7" s="189"/>
      <c r="AOD7" s="189"/>
      <c r="AOE7" s="189"/>
      <c r="AOF7" s="189"/>
      <c r="AOG7" s="189"/>
      <c r="AOH7" s="189"/>
      <c r="AOI7" s="189"/>
      <c r="AOJ7" s="189"/>
      <c r="AOK7" s="189"/>
      <c r="AOL7" s="189"/>
      <c r="AOM7" s="189"/>
      <c r="AON7" s="189"/>
      <c r="AOO7" s="189"/>
      <c r="AOP7" s="189"/>
      <c r="AOQ7" s="189"/>
      <c r="AOR7" s="189"/>
      <c r="AOS7" s="189"/>
      <c r="AOT7" s="189"/>
      <c r="AOU7" s="189"/>
      <c r="AOV7" s="189"/>
      <c r="AOW7" s="189"/>
      <c r="AOX7" s="189"/>
      <c r="AOY7" s="189"/>
      <c r="AOZ7" s="189"/>
      <c r="APA7" s="189"/>
      <c r="APB7" s="189"/>
      <c r="APC7" s="189"/>
      <c r="APD7" s="189"/>
      <c r="APE7" s="189"/>
      <c r="APF7" s="189"/>
      <c r="APG7" s="189"/>
      <c r="APH7" s="189"/>
      <c r="API7" s="189"/>
      <c r="APJ7" s="189"/>
      <c r="APK7" s="189"/>
      <c r="APL7" s="189"/>
      <c r="APM7" s="189"/>
      <c r="APN7" s="189"/>
      <c r="APO7" s="189"/>
      <c r="APP7" s="189"/>
      <c r="APQ7" s="189"/>
      <c r="APR7" s="189"/>
      <c r="APS7" s="189"/>
      <c r="APT7" s="189"/>
      <c r="APU7" s="189"/>
      <c r="APV7" s="189"/>
      <c r="APW7" s="189"/>
      <c r="APX7" s="189"/>
      <c r="APY7" s="189"/>
      <c r="APZ7" s="189"/>
      <c r="AQA7" s="189"/>
      <c r="AQB7" s="189"/>
      <c r="AQC7" s="189"/>
      <c r="AQD7" s="189"/>
      <c r="AQE7" s="189"/>
      <c r="AQF7" s="189"/>
      <c r="AQG7" s="189"/>
      <c r="AQH7" s="189"/>
      <c r="AQI7" s="189"/>
      <c r="AQJ7" s="189"/>
      <c r="AQK7" s="189"/>
      <c r="AQL7" s="189"/>
      <c r="AQM7" s="189"/>
      <c r="AQN7" s="189"/>
      <c r="AQO7" s="189"/>
      <c r="AQP7" s="189"/>
      <c r="AQQ7" s="189"/>
      <c r="AQR7" s="189"/>
      <c r="AQS7" s="189"/>
      <c r="AQT7" s="189"/>
      <c r="AQU7" s="189"/>
      <c r="AQV7" s="189"/>
      <c r="AQW7" s="189"/>
      <c r="AQX7" s="189"/>
      <c r="AQY7" s="189"/>
      <c r="AQZ7" s="189"/>
      <c r="ARA7" s="189"/>
      <c r="ARB7" s="189"/>
      <c r="ARC7" s="189"/>
      <c r="ARD7" s="189"/>
      <c r="ARE7" s="189"/>
      <c r="ARF7" s="189"/>
      <c r="ARG7" s="189"/>
      <c r="ARH7" s="189"/>
      <c r="ARI7" s="189"/>
      <c r="ARJ7" s="189"/>
      <c r="ARK7" s="189"/>
      <c r="ARL7" s="189"/>
      <c r="ARM7" s="189"/>
      <c r="ARN7" s="189"/>
      <c r="ARO7" s="189"/>
      <c r="ARP7" s="189"/>
      <c r="ARQ7" s="189"/>
      <c r="ARR7" s="189"/>
      <c r="ARS7" s="189"/>
      <c r="ART7" s="189"/>
      <c r="ARU7" s="189"/>
      <c r="ARV7" s="189"/>
      <c r="ARW7" s="189"/>
      <c r="ARX7" s="189"/>
      <c r="ARY7" s="189"/>
      <c r="ARZ7" s="189"/>
      <c r="ASA7" s="189"/>
      <c r="ASB7" s="189"/>
      <c r="ASC7" s="189"/>
      <c r="ASD7" s="189"/>
      <c r="ASE7" s="189"/>
      <c r="ASF7" s="189"/>
      <c r="ASG7" s="189"/>
      <c r="ASH7" s="189"/>
      <c r="ASI7" s="189"/>
      <c r="ASJ7" s="189"/>
      <c r="ASK7" s="189"/>
      <c r="ASL7" s="189"/>
      <c r="ASM7" s="189"/>
      <c r="ASN7" s="189"/>
      <c r="ASO7" s="189"/>
      <c r="ASP7" s="189"/>
      <c r="ASQ7" s="189"/>
      <c r="ASR7" s="189"/>
      <c r="ASS7" s="189"/>
      <c r="AST7" s="189"/>
      <c r="ASU7" s="189"/>
      <c r="ASV7" s="189"/>
      <c r="ASW7" s="189"/>
      <c r="ASX7" s="189"/>
      <c r="ASY7" s="189"/>
      <c r="ASZ7" s="189"/>
      <c r="ATA7" s="189"/>
      <c r="ATB7" s="189"/>
      <c r="ATC7" s="189"/>
      <c r="ATD7" s="189"/>
      <c r="ATE7" s="189"/>
      <c r="ATF7" s="189"/>
      <c r="ATG7" s="189"/>
      <c r="ATH7" s="189"/>
      <c r="ATI7" s="189"/>
      <c r="ATJ7" s="189"/>
      <c r="ATK7" s="189"/>
      <c r="ATL7" s="189"/>
      <c r="ATM7" s="189"/>
      <c r="ATN7" s="189"/>
      <c r="ATO7" s="189"/>
      <c r="ATP7" s="189"/>
      <c r="ATQ7" s="189"/>
      <c r="ATR7" s="189"/>
      <c r="ATS7" s="189"/>
      <c r="ATT7" s="189"/>
      <c r="ATU7" s="189"/>
      <c r="ATV7" s="189"/>
      <c r="ATW7" s="189"/>
      <c r="ATX7" s="189"/>
      <c r="ATY7" s="189"/>
      <c r="ATZ7" s="189"/>
      <c r="AUA7" s="189"/>
      <c r="AUB7" s="189"/>
      <c r="AUC7" s="189"/>
      <c r="AUD7" s="189"/>
      <c r="AUE7" s="189"/>
      <c r="AUF7" s="189"/>
      <c r="AUG7" s="189"/>
      <c r="AUH7" s="189"/>
      <c r="AUI7" s="189"/>
      <c r="AUJ7" s="189"/>
      <c r="AUK7" s="189"/>
      <c r="AUL7" s="189"/>
      <c r="AUM7" s="189"/>
      <c r="AUN7" s="189"/>
      <c r="AUO7" s="189"/>
      <c r="AUP7" s="189"/>
      <c r="AUQ7" s="189"/>
      <c r="AUR7" s="189"/>
      <c r="AUS7" s="189"/>
      <c r="AUT7" s="189"/>
      <c r="AUU7" s="189"/>
      <c r="AUV7" s="189"/>
      <c r="AUW7" s="189"/>
      <c r="AUX7" s="189"/>
      <c r="AUY7" s="189"/>
      <c r="AUZ7" s="189"/>
      <c r="AVA7" s="189"/>
      <c r="AVB7" s="189"/>
      <c r="AVC7" s="189"/>
      <c r="AVD7" s="189"/>
      <c r="AVE7" s="189"/>
      <c r="AVF7" s="189"/>
      <c r="AVG7" s="189"/>
      <c r="AVH7" s="189"/>
      <c r="AVI7" s="189"/>
      <c r="AVJ7" s="189"/>
      <c r="AVK7" s="189"/>
      <c r="AVL7" s="189"/>
      <c r="AVM7" s="189"/>
      <c r="AVN7" s="189"/>
      <c r="AVO7" s="189"/>
      <c r="AVP7" s="189"/>
      <c r="AVQ7" s="189"/>
      <c r="AVR7" s="189"/>
      <c r="AVS7" s="189"/>
      <c r="AVT7" s="189"/>
      <c r="AVU7" s="189"/>
      <c r="AVV7" s="189"/>
      <c r="AVW7" s="189"/>
      <c r="AVX7" s="189"/>
      <c r="AVY7" s="189"/>
      <c r="AVZ7" s="189"/>
      <c r="AWA7" s="189"/>
      <c r="AWB7" s="189"/>
      <c r="AWC7" s="189"/>
      <c r="AWD7" s="189"/>
      <c r="AWE7" s="189"/>
      <c r="AWF7" s="189"/>
      <c r="AWG7" s="189"/>
      <c r="AWH7" s="189"/>
      <c r="AWI7" s="189"/>
      <c r="AWJ7" s="189"/>
      <c r="AWK7" s="189"/>
      <c r="AWL7" s="189"/>
      <c r="AWM7" s="189"/>
      <c r="AWN7" s="189"/>
      <c r="AWO7" s="189"/>
      <c r="AWP7" s="189"/>
      <c r="AWQ7" s="189"/>
      <c r="AWR7" s="189"/>
      <c r="AWS7" s="189"/>
      <c r="AWT7" s="189"/>
      <c r="AWU7" s="189"/>
      <c r="AWV7" s="189"/>
      <c r="AWW7" s="189"/>
      <c r="AWX7" s="189"/>
      <c r="AWY7" s="189"/>
      <c r="AWZ7" s="189"/>
      <c r="AXA7" s="189"/>
      <c r="AXB7" s="189"/>
      <c r="AXC7" s="189"/>
      <c r="AXD7" s="189"/>
      <c r="AXE7" s="189"/>
      <c r="AXF7" s="189"/>
      <c r="AXG7" s="189"/>
      <c r="AXH7" s="189"/>
      <c r="AXI7" s="189"/>
      <c r="AXJ7" s="189"/>
      <c r="AXK7" s="189"/>
      <c r="AXL7" s="189"/>
      <c r="AXM7" s="189"/>
      <c r="AXN7" s="189"/>
      <c r="AXO7" s="189"/>
      <c r="AXP7" s="189"/>
      <c r="AXQ7" s="189"/>
      <c r="AXR7" s="189"/>
      <c r="AXS7" s="189"/>
      <c r="AXT7" s="189"/>
      <c r="AXU7" s="189"/>
      <c r="AXV7" s="189"/>
      <c r="AXW7" s="189"/>
      <c r="AXX7" s="189"/>
      <c r="AXY7" s="189"/>
      <c r="AXZ7" s="189"/>
      <c r="AYA7" s="189"/>
      <c r="AYB7" s="189"/>
      <c r="AYC7" s="189"/>
      <c r="AYD7" s="189"/>
      <c r="AYE7" s="189"/>
      <c r="AYF7" s="189"/>
      <c r="AYG7" s="189"/>
      <c r="AYH7" s="189"/>
      <c r="AYI7" s="189"/>
      <c r="AYJ7" s="189"/>
      <c r="AYK7" s="189"/>
      <c r="AYL7" s="189"/>
      <c r="AYM7" s="189"/>
      <c r="AYN7" s="189"/>
      <c r="AYO7" s="189"/>
      <c r="AYP7" s="189"/>
      <c r="AYQ7" s="189"/>
      <c r="AYR7" s="189"/>
      <c r="AYS7" s="189"/>
      <c r="AYT7" s="189"/>
      <c r="AYU7" s="189"/>
      <c r="AYV7" s="189"/>
      <c r="AYW7" s="189"/>
      <c r="AYX7" s="189"/>
      <c r="AYY7" s="189"/>
      <c r="AYZ7" s="189"/>
      <c r="AZA7" s="189"/>
      <c r="AZB7" s="189"/>
      <c r="AZC7" s="189"/>
      <c r="AZD7" s="189"/>
      <c r="AZE7" s="189"/>
      <c r="AZF7" s="189"/>
      <c r="AZG7" s="189"/>
      <c r="AZH7" s="189"/>
      <c r="AZI7" s="189"/>
      <c r="AZJ7" s="189"/>
      <c r="AZK7" s="189"/>
      <c r="AZL7" s="189"/>
      <c r="AZM7" s="189"/>
      <c r="AZN7" s="189"/>
      <c r="AZO7" s="189"/>
      <c r="AZP7" s="189"/>
      <c r="AZQ7" s="189"/>
      <c r="AZR7" s="189"/>
      <c r="AZS7" s="189"/>
      <c r="AZT7" s="189"/>
      <c r="AZU7" s="189"/>
      <c r="AZV7" s="189"/>
      <c r="AZW7" s="189"/>
      <c r="AZX7" s="189"/>
      <c r="AZY7" s="189"/>
      <c r="AZZ7" s="189"/>
      <c r="BAA7" s="189"/>
      <c r="BAB7" s="189"/>
      <c r="BAC7" s="189"/>
      <c r="BAD7" s="189"/>
      <c r="BAE7" s="189"/>
      <c r="BAF7" s="189"/>
      <c r="BAG7" s="189"/>
      <c r="BAH7" s="189"/>
      <c r="BAI7" s="189"/>
      <c r="BAJ7" s="189"/>
      <c r="BAK7" s="189"/>
      <c r="BAL7" s="189"/>
      <c r="BAM7" s="189"/>
      <c r="BAN7" s="189"/>
      <c r="BAO7" s="189"/>
      <c r="BAP7" s="189"/>
      <c r="BAQ7" s="189"/>
      <c r="BAR7" s="189"/>
      <c r="BAS7" s="189"/>
      <c r="BAT7" s="189"/>
      <c r="BAU7" s="189"/>
      <c r="BAV7" s="189"/>
      <c r="BAW7" s="189"/>
      <c r="BAX7" s="189"/>
      <c r="BAY7" s="189"/>
      <c r="BAZ7" s="189"/>
      <c r="BBA7" s="189"/>
      <c r="BBB7" s="189"/>
      <c r="BBC7" s="189"/>
      <c r="BBD7" s="189"/>
      <c r="BBE7" s="189"/>
      <c r="BBF7" s="189"/>
      <c r="BBG7" s="189"/>
      <c r="BBH7" s="189"/>
      <c r="BBI7" s="189"/>
      <c r="BBJ7" s="189"/>
      <c r="BBK7" s="189"/>
      <c r="BBL7" s="189"/>
      <c r="BBM7" s="189"/>
      <c r="BBN7" s="189"/>
      <c r="BBO7" s="189"/>
      <c r="BBP7" s="189"/>
      <c r="BBQ7" s="189"/>
      <c r="BBR7" s="189"/>
      <c r="BBS7" s="189"/>
      <c r="BBT7" s="189"/>
      <c r="BBU7" s="189"/>
      <c r="BBV7" s="189"/>
      <c r="BBW7" s="189"/>
      <c r="BBX7" s="189"/>
      <c r="BBY7" s="189"/>
      <c r="BBZ7" s="189"/>
      <c r="BCA7" s="189"/>
      <c r="BCB7" s="189"/>
      <c r="BCC7" s="189"/>
      <c r="BCD7" s="189"/>
      <c r="BCE7" s="189"/>
      <c r="BCF7" s="189"/>
      <c r="BCG7" s="189"/>
      <c r="BCH7" s="189"/>
      <c r="BCI7" s="189"/>
      <c r="BCJ7" s="189"/>
      <c r="BCK7" s="189"/>
      <c r="BCL7" s="189"/>
      <c r="BCM7" s="189"/>
      <c r="BCN7" s="189"/>
      <c r="BCO7" s="189"/>
      <c r="BCP7" s="189"/>
      <c r="BCQ7" s="189"/>
      <c r="BCR7" s="189"/>
      <c r="BCS7" s="189"/>
      <c r="BCT7" s="189"/>
      <c r="BCU7" s="189"/>
      <c r="BCV7" s="189"/>
      <c r="BCW7" s="189"/>
      <c r="BCX7" s="189"/>
      <c r="BCY7" s="189"/>
      <c r="BCZ7" s="189"/>
      <c r="BDA7" s="189"/>
      <c r="BDB7" s="189"/>
      <c r="BDC7" s="189"/>
      <c r="BDD7" s="189"/>
      <c r="BDE7" s="189"/>
      <c r="BDF7" s="189"/>
      <c r="BDG7" s="189"/>
      <c r="BDH7" s="189"/>
      <c r="BDI7" s="189"/>
      <c r="BDJ7" s="189"/>
      <c r="BDK7" s="189"/>
      <c r="BDL7" s="189"/>
      <c r="BDM7" s="189"/>
      <c r="BDN7" s="189"/>
      <c r="BDO7" s="189"/>
      <c r="BDP7" s="189"/>
      <c r="BDQ7" s="189"/>
      <c r="BDR7" s="189"/>
      <c r="BDS7" s="189"/>
      <c r="BDT7" s="189"/>
      <c r="BDU7" s="189"/>
      <c r="BDV7" s="189"/>
      <c r="BDW7" s="189"/>
      <c r="BDX7" s="189"/>
      <c r="BDY7" s="189"/>
      <c r="BDZ7" s="189"/>
      <c r="BEA7" s="189"/>
      <c r="BEB7" s="189"/>
      <c r="BEC7" s="189"/>
      <c r="BED7" s="189"/>
      <c r="BEE7" s="189"/>
      <c r="BEF7" s="189"/>
      <c r="BEG7" s="189"/>
      <c r="BEH7" s="189"/>
      <c r="BEI7" s="189"/>
      <c r="BEJ7" s="189"/>
      <c r="BEK7" s="189"/>
      <c r="BEL7" s="189"/>
      <c r="BEM7" s="189"/>
      <c r="BEN7" s="189"/>
      <c r="BEO7" s="189"/>
      <c r="BEP7" s="189"/>
      <c r="BEQ7" s="189"/>
      <c r="BER7" s="189"/>
      <c r="BES7" s="189"/>
      <c r="BET7" s="189"/>
      <c r="BEU7" s="189"/>
      <c r="BEV7" s="189"/>
      <c r="BEW7" s="189"/>
      <c r="BEX7" s="189"/>
      <c r="BEY7" s="189"/>
      <c r="BEZ7" s="189"/>
      <c r="BFA7" s="189"/>
      <c r="BFB7" s="189"/>
      <c r="BFC7" s="189"/>
      <c r="BFD7" s="189"/>
      <c r="BFE7" s="189"/>
      <c r="BFF7" s="189"/>
      <c r="BFG7" s="189"/>
      <c r="BFH7" s="189"/>
      <c r="BFI7" s="189"/>
      <c r="BFJ7" s="189"/>
      <c r="BFK7" s="189"/>
      <c r="BFL7" s="189"/>
      <c r="BFM7" s="189"/>
      <c r="BFN7" s="189"/>
      <c r="BFO7" s="189"/>
      <c r="BFP7" s="189"/>
      <c r="BFQ7" s="189"/>
      <c r="BFR7" s="189"/>
      <c r="BFS7" s="189"/>
      <c r="BFT7" s="189"/>
      <c r="BFU7" s="189"/>
      <c r="BFV7" s="189"/>
      <c r="BFW7" s="189"/>
      <c r="BFX7" s="189"/>
      <c r="BFY7" s="189"/>
      <c r="BFZ7" s="189"/>
      <c r="BGA7" s="189"/>
      <c r="BGB7" s="189"/>
      <c r="BGC7" s="189"/>
      <c r="BGD7" s="189"/>
      <c r="BGE7" s="189"/>
      <c r="BGF7" s="189"/>
      <c r="BGG7" s="189"/>
      <c r="BGH7" s="189"/>
      <c r="BGI7" s="189"/>
      <c r="BGJ7" s="189"/>
      <c r="BGK7" s="189"/>
      <c r="BGL7" s="189"/>
      <c r="BGM7" s="189"/>
      <c r="BGN7" s="189"/>
      <c r="BGO7" s="189"/>
      <c r="BGP7" s="189"/>
      <c r="BGQ7" s="189"/>
      <c r="BGR7" s="189"/>
      <c r="BGS7" s="189"/>
      <c r="BGT7" s="189"/>
      <c r="BGU7" s="189"/>
      <c r="BGV7" s="189"/>
      <c r="BGW7" s="189"/>
      <c r="BGX7" s="189"/>
      <c r="BGY7" s="189"/>
      <c r="BGZ7" s="189"/>
      <c r="BHA7" s="189"/>
      <c r="BHB7" s="189"/>
      <c r="BHC7" s="189"/>
      <c r="BHD7" s="189"/>
      <c r="BHE7" s="189"/>
      <c r="BHF7" s="189"/>
      <c r="BHG7" s="189"/>
      <c r="BHH7" s="189"/>
      <c r="BHI7" s="189"/>
      <c r="BHJ7" s="189"/>
      <c r="BHK7" s="189"/>
      <c r="BHL7" s="189"/>
      <c r="BHM7" s="189"/>
      <c r="BHN7" s="189"/>
      <c r="BHO7" s="189"/>
      <c r="BHP7" s="189"/>
      <c r="BHQ7" s="189"/>
      <c r="BHR7" s="189"/>
      <c r="BHS7" s="189"/>
      <c r="BHT7" s="189"/>
      <c r="BHU7" s="189"/>
      <c r="BHV7" s="189"/>
      <c r="BHW7" s="189"/>
      <c r="BHX7" s="189"/>
      <c r="BHY7" s="189"/>
      <c r="BHZ7" s="189"/>
      <c r="BIA7" s="189"/>
      <c r="BIB7" s="189"/>
      <c r="BIC7" s="189"/>
      <c r="BID7" s="189"/>
      <c r="BIE7" s="189"/>
      <c r="BIF7" s="189"/>
      <c r="BIG7" s="189"/>
      <c r="BIH7" s="189"/>
      <c r="BII7" s="189"/>
      <c r="BIJ7" s="189"/>
      <c r="BIK7" s="189"/>
      <c r="BIL7" s="189"/>
      <c r="BIM7" s="189"/>
      <c r="BIN7" s="189"/>
      <c r="BIO7" s="189"/>
      <c r="BIP7" s="189"/>
      <c r="BIQ7" s="189"/>
      <c r="BIR7" s="189"/>
      <c r="BIS7" s="189"/>
      <c r="BIT7" s="189"/>
      <c r="BIU7" s="189"/>
      <c r="BIV7" s="189"/>
      <c r="BIW7" s="189"/>
      <c r="BIX7" s="189"/>
      <c r="BIY7" s="189"/>
      <c r="BIZ7" s="189"/>
      <c r="BJA7" s="189"/>
      <c r="BJB7" s="189"/>
      <c r="BJC7" s="189"/>
      <c r="BJD7" s="189"/>
      <c r="BJE7" s="189"/>
      <c r="BJF7" s="189"/>
      <c r="BJG7" s="189"/>
      <c r="BJH7" s="189"/>
      <c r="BJI7" s="189"/>
      <c r="BJJ7" s="189"/>
      <c r="BJK7" s="189"/>
      <c r="BJL7" s="189"/>
      <c r="BJM7" s="189"/>
      <c r="BJN7" s="189"/>
      <c r="BJO7" s="189"/>
      <c r="BJP7" s="189"/>
      <c r="BJQ7" s="189"/>
      <c r="BJR7" s="189"/>
      <c r="BJS7" s="189"/>
      <c r="BJT7" s="189"/>
      <c r="BJU7" s="189"/>
      <c r="BJV7" s="189"/>
      <c r="BJW7" s="189"/>
      <c r="BJX7" s="189"/>
      <c r="BJY7" s="189"/>
      <c r="BJZ7" s="189"/>
      <c r="BKA7" s="189"/>
      <c r="BKB7" s="189"/>
      <c r="BKC7" s="189"/>
      <c r="BKD7" s="189"/>
      <c r="BKE7" s="189"/>
      <c r="BKF7" s="189"/>
      <c r="BKG7" s="189"/>
      <c r="BKH7" s="189"/>
      <c r="BKI7" s="189"/>
      <c r="BKJ7" s="189"/>
      <c r="BKK7" s="189"/>
      <c r="BKL7" s="189"/>
      <c r="BKM7" s="189"/>
      <c r="BKN7" s="189"/>
      <c r="BKO7" s="189"/>
      <c r="BKP7" s="189"/>
      <c r="BKQ7" s="189"/>
      <c r="BKR7" s="189"/>
      <c r="BKS7" s="189"/>
      <c r="BKT7" s="189"/>
      <c r="BKU7" s="189"/>
      <c r="BKV7" s="189"/>
      <c r="BKW7" s="189"/>
      <c r="BKX7" s="189"/>
      <c r="BKY7" s="189"/>
      <c r="BKZ7" s="189"/>
      <c r="BLA7" s="189"/>
      <c r="BLB7" s="189"/>
      <c r="BLC7" s="189"/>
      <c r="BLD7" s="189"/>
      <c r="BLE7" s="189"/>
      <c r="BLF7" s="189"/>
      <c r="BLG7" s="189"/>
      <c r="BLH7" s="189"/>
      <c r="BLI7" s="189"/>
      <c r="BLJ7" s="189"/>
      <c r="BLK7" s="189"/>
      <c r="BLL7" s="189"/>
      <c r="BLM7" s="189"/>
      <c r="BLN7" s="189"/>
      <c r="BLO7" s="189"/>
      <c r="BLP7" s="189"/>
      <c r="BLQ7" s="189"/>
      <c r="BLR7" s="189"/>
      <c r="BLS7" s="189"/>
      <c r="BLT7" s="189"/>
      <c r="BLU7" s="189"/>
      <c r="BLV7" s="189"/>
      <c r="BLW7" s="189"/>
      <c r="BLX7" s="189"/>
      <c r="BLY7" s="189"/>
      <c r="BLZ7" s="189"/>
      <c r="BMA7" s="189"/>
      <c r="BMB7" s="189"/>
      <c r="BMC7" s="189"/>
      <c r="BMD7" s="189"/>
      <c r="BME7" s="189"/>
      <c r="BMF7" s="189"/>
      <c r="BMG7" s="189"/>
      <c r="BMH7" s="189"/>
      <c r="BMI7" s="189"/>
      <c r="BMJ7" s="189"/>
      <c r="BMK7" s="189"/>
      <c r="BML7" s="189"/>
      <c r="BMM7" s="189"/>
      <c r="BMN7" s="189"/>
      <c r="BMO7" s="189"/>
      <c r="BMP7" s="189"/>
      <c r="BMQ7" s="189"/>
      <c r="BMR7" s="189"/>
      <c r="BMS7" s="189"/>
      <c r="BMT7" s="189"/>
      <c r="BMU7" s="189"/>
      <c r="BMV7" s="189"/>
      <c r="BMW7" s="189"/>
      <c r="BMX7" s="189"/>
      <c r="BMY7" s="189"/>
      <c r="BMZ7" s="189"/>
      <c r="BNA7" s="189"/>
      <c r="BNB7" s="189"/>
      <c r="BNC7" s="189"/>
      <c r="BND7" s="189"/>
      <c r="BNE7" s="189"/>
      <c r="BNF7" s="189"/>
      <c r="BNG7" s="189"/>
      <c r="BNH7" s="189"/>
      <c r="BNI7" s="189"/>
    </row>
    <row r="8" spans="1:1725" s="4" customFormat="1" ht="204" x14ac:dyDescent="0.25">
      <c r="A8" s="525" t="s">
        <v>100</v>
      </c>
      <c r="B8" s="525" t="s">
        <v>102</v>
      </c>
      <c r="C8" s="525" t="s">
        <v>101</v>
      </c>
      <c r="D8" s="525" t="s">
        <v>497</v>
      </c>
      <c r="E8" s="525" t="s">
        <v>304</v>
      </c>
      <c r="F8" s="525" t="s">
        <v>305</v>
      </c>
      <c r="G8" s="248" t="s">
        <v>510</v>
      </c>
      <c r="H8" s="248" t="s">
        <v>511</v>
      </c>
      <c r="I8" s="237" t="s">
        <v>512</v>
      </c>
      <c r="J8" s="835"/>
      <c r="K8" s="830"/>
      <c r="L8" s="507" t="s">
        <v>501</v>
      </c>
      <c r="M8" s="507" t="s">
        <v>502</v>
      </c>
      <c r="N8" s="507" t="s">
        <v>502</v>
      </c>
      <c r="O8" s="525" t="s">
        <v>513</v>
      </c>
      <c r="P8" s="525" t="s">
        <v>514</v>
      </c>
      <c r="Q8" s="525" t="s">
        <v>51</v>
      </c>
      <c r="R8" s="507">
        <v>0</v>
      </c>
      <c r="S8" s="507">
        <v>2</v>
      </c>
      <c r="T8" s="10" t="s">
        <v>515</v>
      </c>
      <c r="U8" s="10" t="s">
        <v>516</v>
      </c>
      <c r="V8" s="158" t="s">
        <v>52</v>
      </c>
      <c r="W8" s="8">
        <v>69</v>
      </c>
      <c r="X8" s="8">
        <v>80</v>
      </c>
      <c r="Y8" s="570"/>
      <c r="Z8" s="570"/>
      <c r="AA8" s="542"/>
      <c r="AB8" s="543">
        <v>0.5</v>
      </c>
      <c r="AC8" s="507">
        <v>2</v>
      </c>
      <c r="AD8" s="543">
        <v>0.5</v>
      </c>
      <c r="AE8" s="593" t="s">
        <v>517</v>
      </c>
      <c r="AF8" s="320">
        <v>0.62</v>
      </c>
      <c r="AG8" s="320">
        <v>0.8</v>
      </c>
      <c r="AH8" s="320">
        <v>0.62</v>
      </c>
      <c r="AI8" s="20" t="s">
        <v>518</v>
      </c>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c r="FU8" s="189"/>
      <c r="FV8" s="189"/>
      <c r="FW8" s="189"/>
      <c r="FX8" s="189"/>
      <c r="FY8" s="189"/>
      <c r="FZ8" s="189"/>
      <c r="GA8" s="189"/>
      <c r="GB8" s="189"/>
      <c r="GC8" s="189"/>
      <c r="GD8" s="189"/>
      <c r="GE8" s="189"/>
      <c r="GF8" s="189"/>
      <c r="GG8" s="189"/>
      <c r="GH8" s="189"/>
      <c r="GI8" s="189"/>
      <c r="GJ8" s="189"/>
      <c r="GK8" s="189"/>
      <c r="GL8" s="189"/>
      <c r="GM8" s="189"/>
      <c r="GN8" s="189"/>
      <c r="GO8" s="189"/>
      <c r="GP8" s="189"/>
      <c r="GQ8" s="189"/>
      <c r="GR8" s="189"/>
      <c r="GS8" s="189"/>
      <c r="GT8" s="189"/>
      <c r="GU8" s="189"/>
      <c r="GV8" s="189"/>
      <c r="GW8" s="189"/>
      <c r="GX8" s="189"/>
      <c r="GY8" s="189"/>
      <c r="GZ8" s="189"/>
      <c r="HA8" s="189"/>
      <c r="HB8" s="189"/>
      <c r="HC8" s="189"/>
      <c r="HD8" s="189"/>
      <c r="HE8" s="189"/>
      <c r="HF8" s="189"/>
      <c r="HG8" s="189"/>
      <c r="HH8" s="189"/>
      <c r="HI8" s="189"/>
      <c r="HJ8" s="189"/>
      <c r="HK8" s="189"/>
      <c r="HL8" s="189"/>
      <c r="HM8" s="189"/>
      <c r="HN8" s="189"/>
      <c r="HO8" s="189"/>
      <c r="HP8" s="189"/>
      <c r="HQ8" s="189"/>
      <c r="HR8" s="189"/>
      <c r="HS8" s="189"/>
      <c r="HT8" s="189"/>
      <c r="HU8" s="189"/>
      <c r="HV8" s="189"/>
      <c r="HW8" s="189"/>
      <c r="HX8" s="189"/>
      <c r="HY8" s="189"/>
      <c r="HZ8" s="189"/>
      <c r="IA8" s="189"/>
      <c r="IB8" s="189"/>
      <c r="IC8" s="189"/>
      <c r="ID8" s="189"/>
      <c r="IE8" s="189"/>
      <c r="IF8" s="189"/>
      <c r="IG8" s="189"/>
      <c r="IH8" s="189"/>
      <c r="II8" s="189"/>
      <c r="IJ8" s="189"/>
      <c r="IK8" s="189"/>
      <c r="IL8" s="189"/>
      <c r="IM8" s="189"/>
      <c r="IN8" s="189"/>
      <c r="IO8" s="189"/>
      <c r="IP8" s="189"/>
      <c r="IQ8" s="189"/>
      <c r="IR8" s="189"/>
      <c r="IS8" s="189"/>
      <c r="IT8" s="189"/>
      <c r="IU8" s="189"/>
      <c r="IV8" s="189"/>
      <c r="IW8" s="189"/>
      <c r="IX8" s="189"/>
      <c r="IY8" s="189"/>
      <c r="IZ8" s="189"/>
      <c r="JA8" s="189"/>
      <c r="JB8" s="189"/>
      <c r="JC8" s="189"/>
      <c r="JD8" s="189"/>
      <c r="JE8" s="189"/>
      <c r="JF8" s="189"/>
      <c r="JG8" s="189"/>
      <c r="JH8" s="189"/>
      <c r="JI8" s="189"/>
      <c r="JJ8" s="189"/>
      <c r="JK8" s="189"/>
      <c r="JL8" s="189"/>
      <c r="JM8" s="189"/>
      <c r="JN8" s="189"/>
      <c r="JO8" s="189"/>
      <c r="JP8" s="189"/>
      <c r="JQ8" s="189"/>
      <c r="JR8" s="189"/>
      <c r="JS8" s="189"/>
      <c r="JT8" s="189"/>
      <c r="JU8" s="189"/>
      <c r="JV8" s="189"/>
      <c r="JW8" s="189"/>
      <c r="JX8" s="189"/>
      <c r="JY8" s="189"/>
      <c r="JZ8" s="189"/>
      <c r="KA8" s="189"/>
      <c r="KB8" s="189"/>
      <c r="KC8" s="189"/>
      <c r="KD8" s="189"/>
      <c r="KE8" s="189"/>
      <c r="KF8" s="189"/>
      <c r="KG8" s="189"/>
      <c r="KH8" s="189"/>
      <c r="KI8" s="189"/>
      <c r="KJ8" s="189"/>
      <c r="KK8" s="189"/>
      <c r="KL8" s="189"/>
      <c r="KM8" s="189"/>
      <c r="KN8" s="189"/>
      <c r="KO8" s="189"/>
      <c r="KP8" s="189"/>
      <c r="KQ8" s="189"/>
      <c r="KR8" s="189"/>
      <c r="KS8" s="189"/>
      <c r="KT8" s="189"/>
      <c r="KU8" s="189"/>
      <c r="KV8" s="189"/>
      <c r="KW8" s="189"/>
      <c r="KX8" s="189"/>
      <c r="KY8" s="189"/>
      <c r="KZ8" s="189"/>
      <c r="LA8" s="189"/>
      <c r="LB8" s="189"/>
      <c r="LC8" s="189"/>
      <c r="LD8" s="189"/>
      <c r="LE8" s="189"/>
      <c r="LF8" s="189"/>
      <c r="LG8" s="189"/>
      <c r="LH8" s="189"/>
      <c r="LI8" s="189"/>
      <c r="LJ8" s="189"/>
      <c r="LK8" s="189"/>
      <c r="LL8" s="189"/>
      <c r="LM8" s="189"/>
      <c r="LN8" s="189"/>
      <c r="LO8" s="189"/>
      <c r="LP8" s="189"/>
      <c r="LQ8" s="189"/>
      <c r="LR8" s="189"/>
      <c r="LS8" s="189"/>
      <c r="LT8" s="189"/>
      <c r="LU8" s="189"/>
      <c r="LV8" s="189"/>
      <c r="LW8" s="189"/>
      <c r="LX8" s="189"/>
      <c r="LY8" s="189"/>
      <c r="LZ8" s="189"/>
      <c r="MA8" s="189"/>
      <c r="MB8" s="189"/>
      <c r="MC8" s="189"/>
      <c r="MD8" s="189"/>
      <c r="ME8" s="189"/>
      <c r="MF8" s="189"/>
      <c r="MG8" s="189"/>
      <c r="MH8" s="189"/>
      <c r="MI8" s="189"/>
      <c r="MJ8" s="189"/>
      <c r="MK8" s="189"/>
      <c r="ML8" s="189"/>
      <c r="MM8" s="189"/>
      <c r="MN8" s="189"/>
      <c r="MO8" s="189"/>
      <c r="MP8" s="189"/>
      <c r="MQ8" s="189"/>
      <c r="MR8" s="189"/>
      <c r="MS8" s="189"/>
      <c r="MT8" s="189"/>
      <c r="MU8" s="189"/>
      <c r="MV8" s="189"/>
      <c r="MW8" s="189"/>
      <c r="MX8" s="189"/>
      <c r="MY8" s="189"/>
      <c r="MZ8" s="189"/>
      <c r="NA8" s="189"/>
      <c r="NB8" s="189"/>
      <c r="NC8" s="189"/>
      <c r="ND8" s="189"/>
      <c r="NE8" s="189"/>
      <c r="NF8" s="189"/>
      <c r="NG8" s="189"/>
      <c r="NH8" s="189"/>
      <c r="NI8" s="189"/>
      <c r="NJ8" s="189"/>
      <c r="NK8" s="189"/>
      <c r="NL8" s="189"/>
      <c r="NM8" s="189"/>
      <c r="NN8" s="189"/>
      <c r="NO8" s="189"/>
      <c r="NP8" s="189"/>
      <c r="NQ8" s="189"/>
      <c r="NR8" s="189"/>
      <c r="NS8" s="189"/>
      <c r="NT8" s="189"/>
      <c r="NU8" s="189"/>
      <c r="NV8" s="189"/>
      <c r="NW8" s="189"/>
      <c r="NX8" s="189"/>
      <c r="NY8" s="189"/>
      <c r="NZ8" s="189"/>
      <c r="OA8" s="189"/>
      <c r="OB8" s="189"/>
      <c r="OC8" s="189"/>
      <c r="OD8" s="189"/>
      <c r="OE8" s="189"/>
      <c r="OF8" s="189"/>
      <c r="OG8" s="189"/>
      <c r="OH8" s="189"/>
      <c r="OI8" s="189"/>
      <c r="OJ8" s="189"/>
      <c r="OK8" s="189"/>
      <c r="OL8" s="189"/>
      <c r="OM8" s="189"/>
      <c r="ON8" s="189"/>
      <c r="OO8" s="189"/>
      <c r="OP8" s="189"/>
      <c r="OQ8" s="189"/>
      <c r="OR8" s="189"/>
      <c r="OS8" s="189"/>
      <c r="OT8" s="189"/>
      <c r="OU8" s="189"/>
      <c r="OV8" s="189"/>
      <c r="OW8" s="189"/>
      <c r="OX8" s="189"/>
      <c r="OY8" s="189"/>
      <c r="OZ8" s="189"/>
      <c r="PA8" s="189"/>
      <c r="PB8" s="189"/>
      <c r="PC8" s="189"/>
      <c r="PD8" s="189"/>
      <c r="PE8" s="189"/>
      <c r="PF8" s="189"/>
      <c r="PG8" s="189"/>
      <c r="PH8" s="189"/>
      <c r="PI8" s="189"/>
      <c r="PJ8" s="189"/>
      <c r="PK8" s="189"/>
      <c r="PL8" s="189"/>
      <c r="PM8" s="189"/>
      <c r="PN8" s="189"/>
      <c r="PO8" s="189"/>
      <c r="PP8" s="189"/>
      <c r="PQ8" s="189"/>
      <c r="PR8" s="189"/>
      <c r="PS8" s="189"/>
      <c r="PT8" s="189"/>
      <c r="PU8" s="189"/>
      <c r="PV8" s="189"/>
      <c r="PW8" s="189"/>
      <c r="PX8" s="189"/>
      <c r="PY8" s="189"/>
      <c r="PZ8" s="189"/>
      <c r="QA8" s="189"/>
      <c r="QB8" s="189"/>
      <c r="QC8" s="189"/>
      <c r="QD8" s="189"/>
      <c r="QE8" s="189"/>
      <c r="QF8" s="189"/>
      <c r="QG8" s="189"/>
      <c r="QH8" s="189"/>
      <c r="QI8" s="189"/>
      <c r="QJ8" s="189"/>
      <c r="QK8" s="189"/>
      <c r="QL8" s="189"/>
      <c r="QM8" s="189"/>
      <c r="QN8" s="189"/>
      <c r="QO8" s="189"/>
      <c r="QP8" s="189"/>
      <c r="QQ8" s="189"/>
      <c r="QR8" s="189"/>
      <c r="QS8" s="189"/>
      <c r="QT8" s="189"/>
      <c r="QU8" s="189"/>
      <c r="QV8" s="189"/>
      <c r="QW8" s="189"/>
      <c r="QX8" s="189"/>
      <c r="QY8" s="189"/>
      <c r="QZ8" s="189"/>
      <c r="RA8" s="189"/>
      <c r="RB8" s="189"/>
      <c r="RC8" s="189"/>
      <c r="RD8" s="189"/>
      <c r="RE8" s="189"/>
      <c r="RF8" s="189"/>
      <c r="RG8" s="189"/>
      <c r="RH8" s="189"/>
      <c r="RI8" s="189"/>
      <c r="RJ8" s="189"/>
      <c r="RK8" s="189"/>
      <c r="RL8" s="189"/>
      <c r="RM8" s="189"/>
      <c r="RN8" s="189"/>
      <c r="RO8" s="189"/>
      <c r="RP8" s="189"/>
      <c r="RQ8" s="189"/>
      <c r="RR8" s="189"/>
      <c r="RS8" s="189"/>
      <c r="RT8" s="189"/>
      <c r="RU8" s="189"/>
      <c r="RV8" s="189"/>
      <c r="RW8" s="189"/>
      <c r="RX8" s="189"/>
      <c r="RY8" s="189"/>
      <c r="RZ8" s="189"/>
      <c r="SA8" s="189"/>
      <c r="SB8" s="189"/>
      <c r="SC8" s="189"/>
      <c r="SD8" s="189"/>
      <c r="SE8" s="189"/>
      <c r="SF8" s="189"/>
      <c r="SG8" s="189"/>
      <c r="SH8" s="189"/>
      <c r="SI8" s="189"/>
      <c r="SJ8" s="189"/>
      <c r="SK8" s="189"/>
      <c r="SL8" s="189"/>
      <c r="SM8" s="189"/>
      <c r="SN8" s="189"/>
      <c r="SO8" s="189"/>
      <c r="SP8" s="189"/>
      <c r="SQ8" s="189"/>
      <c r="SR8" s="189"/>
      <c r="SS8" s="189"/>
      <c r="ST8" s="189"/>
      <c r="SU8" s="189"/>
      <c r="SV8" s="189"/>
      <c r="SW8" s="189"/>
      <c r="SX8" s="189"/>
      <c r="SY8" s="189"/>
      <c r="SZ8" s="189"/>
      <c r="TA8" s="189"/>
      <c r="TB8" s="189"/>
      <c r="TC8" s="189"/>
      <c r="TD8" s="189"/>
      <c r="TE8" s="189"/>
      <c r="TF8" s="189"/>
      <c r="TG8" s="189"/>
      <c r="TH8" s="189"/>
      <c r="TI8" s="189"/>
      <c r="TJ8" s="189"/>
      <c r="TK8" s="189"/>
      <c r="TL8" s="189"/>
      <c r="TM8" s="189"/>
      <c r="TN8" s="189"/>
      <c r="TO8" s="189"/>
      <c r="TP8" s="189"/>
      <c r="TQ8" s="189"/>
      <c r="TR8" s="189"/>
      <c r="TS8" s="189"/>
      <c r="TT8" s="189"/>
      <c r="TU8" s="189"/>
      <c r="TV8" s="189"/>
      <c r="TW8" s="189"/>
      <c r="TX8" s="189"/>
      <c r="TY8" s="189"/>
      <c r="TZ8" s="189"/>
      <c r="UA8" s="189"/>
      <c r="UB8" s="189"/>
      <c r="UC8" s="189"/>
      <c r="UD8" s="189"/>
      <c r="UE8" s="189"/>
      <c r="UF8" s="189"/>
      <c r="UG8" s="189"/>
      <c r="UH8" s="189"/>
      <c r="UI8" s="189"/>
      <c r="UJ8" s="189"/>
      <c r="UK8" s="189"/>
      <c r="UL8" s="189"/>
      <c r="UM8" s="189"/>
      <c r="UN8" s="189"/>
      <c r="UO8" s="189"/>
      <c r="UP8" s="189"/>
      <c r="UQ8" s="189"/>
      <c r="UR8" s="189"/>
      <c r="US8" s="189"/>
      <c r="UT8" s="189"/>
      <c r="UU8" s="189"/>
      <c r="UV8" s="189"/>
      <c r="UW8" s="189"/>
      <c r="UX8" s="189"/>
      <c r="UY8" s="189"/>
      <c r="UZ8" s="189"/>
      <c r="VA8" s="189"/>
      <c r="VB8" s="189"/>
      <c r="VC8" s="189"/>
      <c r="VD8" s="189"/>
      <c r="VE8" s="189"/>
      <c r="VF8" s="189"/>
      <c r="VG8" s="189"/>
      <c r="VH8" s="189"/>
      <c r="VI8" s="189"/>
      <c r="VJ8" s="189"/>
      <c r="VK8" s="189"/>
      <c r="VL8" s="189"/>
      <c r="VM8" s="189"/>
      <c r="VN8" s="189"/>
      <c r="VO8" s="189"/>
      <c r="VP8" s="189"/>
      <c r="VQ8" s="189"/>
      <c r="VR8" s="189"/>
      <c r="VS8" s="189"/>
      <c r="VT8" s="189"/>
      <c r="VU8" s="189"/>
      <c r="VV8" s="189"/>
      <c r="VW8" s="189"/>
      <c r="VX8" s="189"/>
      <c r="VY8" s="189"/>
      <c r="VZ8" s="189"/>
      <c r="WA8" s="189"/>
      <c r="WB8" s="189"/>
      <c r="WC8" s="189"/>
      <c r="WD8" s="189"/>
      <c r="WE8" s="189"/>
      <c r="WF8" s="189"/>
      <c r="WG8" s="189"/>
      <c r="WH8" s="189"/>
      <c r="WI8" s="189"/>
      <c r="WJ8" s="189"/>
      <c r="WK8" s="189"/>
      <c r="WL8" s="189"/>
      <c r="WM8" s="189"/>
      <c r="WN8" s="189"/>
      <c r="WO8" s="189"/>
      <c r="WP8" s="189"/>
      <c r="WQ8" s="189"/>
      <c r="WR8" s="189"/>
      <c r="WS8" s="189"/>
      <c r="WT8" s="189"/>
      <c r="WU8" s="189"/>
      <c r="WV8" s="189"/>
      <c r="WW8" s="189"/>
      <c r="WX8" s="189"/>
      <c r="WY8" s="189"/>
      <c r="WZ8" s="189"/>
      <c r="XA8" s="189"/>
      <c r="XB8" s="189"/>
      <c r="XC8" s="189"/>
      <c r="XD8" s="189"/>
      <c r="XE8" s="189"/>
      <c r="XF8" s="189"/>
      <c r="XG8" s="189"/>
      <c r="XH8" s="189"/>
      <c r="XI8" s="189"/>
      <c r="XJ8" s="189"/>
      <c r="XK8" s="189"/>
      <c r="XL8" s="189"/>
      <c r="XM8" s="189"/>
      <c r="XN8" s="189"/>
      <c r="XO8" s="189"/>
      <c r="XP8" s="189"/>
      <c r="XQ8" s="189"/>
      <c r="XR8" s="189"/>
      <c r="XS8" s="189"/>
      <c r="XT8" s="189"/>
      <c r="XU8" s="189"/>
      <c r="XV8" s="189"/>
      <c r="XW8" s="189"/>
      <c r="XX8" s="189"/>
      <c r="XY8" s="189"/>
      <c r="XZ8" s="189"/>
      <c r="YA8" s="189"/>
      <c r="YB8" s="189"/>
      <c r="YC8" s="189"/>
      <c r="YD8" s="189"/>
      <c r="YE8" s="189"/>
      <c r="YF8" s="189"/>
      <c r="YG8" s="189"/>
      <c r="YH8" s="189"/>
      <c r="YI8" s="189"/>
      <c r="YJ8" s="189"/>
      <c r="YK8" s="189"/>
      <c r="YL8" s="189"/>
      <c r="YM8" s="189"/>
      <c r="YN8" s="189"/>
      <c r="YO8" s="189"/>
      <c r="YP8" s="189"/>
      <c r="YQ8" s="189"/>
      <c r="YR8" s="189"/>
      <c r="YS8" s="189"/>
      <c r="YT8" s="189"/>
      <c r="YU8" s="189"/>
      <c r="YV8" s="189"/>
      <c r="YW8" s="189"/>
      <c r="YX8" s="189"/>
      <c r="YY8" s="189"/>
      <c r="YZ8" s="189"/>
      <c r="ZA8" s="189"/>
      <c r="ZB8" s="189"/>
      <c r="ZC8" s="189"/>
      <c r="ZD8" s="189"/>
      <c r="ZE8" s="189"/>
      <c r="ZF8" s="189"/>
      <c r="ZG8" s="189"/>
      <c r="ZH8" s="189"/>
      <c r="ZI8" s="189"/>
      <c r="ZJ8" s="189"/>
      <c r="ZK8" s="189"/>
      <c r="ZL8" s="189"/>
      <c r="ZM8" s="189"/>
      <c r="ZN8" s="189"/>
      <c r="ZO8" s="189"/>
      <c r="ZP8" s="189"/>
      <c r="ZQ8" s="189"/>
      <c r="ZR8" s="189"/>
      <c r="ZS8" s="189"/>
      <c r="ZT8" s="189"/>
      <c r="ZU8" s="189"/>
      <c r="ZV8" s="189"/>
      <c r="ZW8" s="189"/>
      <c r="ZX8" s="189"/>
      <c r="ZY8" s="189"/>
      <c r="ZZ8" s="189"/>
      <c r="AAA8" s="189"/>
      <c r="AAB8" s="189"/>
      <c r="AAC8" s="189"/>
      <c r="AAD8" s="189"/>
      <c r="AAE8" s="189"/>
      <c r="AAF8" s="189"/>
      <c r="AAG8" s="189"/>
      <c r="AAH8" s="189"/>
      <c r="AAI8" s="189"/>
      <c r="AAJ8" s="189"/>
      <c r="AAK8" s="189"/>
      <c r="AAL8" s="189"/>
      <c r="AAM8" s="189"/>
      <c r="AAN8" s="189"/>
      <c r="AAO8" s="189"/>
      <c r="AAP8" s="189"/>
      <c r="AAQ8" s="189"/>
      <c r="AAR8" s="189"/>
      <c r="AAS8" s="189"/>
      <c r="AAT8" s="189"/>
      <c r="AAU8" s="189"/>
      <c r="AAV8" s="189"/>
      <c r="AAW8" s="189"/>
      <c r="AAX8" s="189"/>
      <c r="AAY8" s="189"/>
      <c r="AAZ8" s="189"/>
      <c r="ABA8" s="189"/>
      <c r="ABB8" s="189"/>
      <c r="ABC8" s="189"/>
      <c r="ABD8" s="189"/>
      <c r="ABE8" s="189"/>
      <c r="ABF8" s="189"/>
      <c r="ABG8" s="189"/>
      <c r="ABH8" s="189"/>
      <c r="ABI8" s="189"/>
      <c r="ABJ8" s="189"/>
      <c r="ABK8" s="189"/>
      <c r="ABL8" s="189"/>
      <c r="ABM8" s="189"/>
      <c r="ABN8" s="189"/>
      <c r="ABO8" s="189"/>
      <c r="ABP8" s="189"/>
      <c r="ABQ8" s="189"/>
      <c r="ABR8" s="189"/>
      <c r="ABS8" s="189"/>
      <c r="ABT8" s="189"/>
      <c r="ABU8" s="189"/>
      <c r="ABV8" s="189"/>
      <c r="ABW8" s="189"/>
      <c r="ABX8" s="189"/>
      <c r="ABY8" s="189"/>
      <c r="ABZ8" s="189"/>
      <c r="ACA8" s="189"/>
      <c r="ACB8" s="189"/>
      <c r="ACC8" s="189"/>
      <c r="ACD8" s="189"/>
      <c r="ACE8" s="189"/>
      <c r="ACF8" s="189"/>
      <c r="ACG8" s="189"/>
      <c r="ACH8" s="189"/>
      <c r="ACI8" s="189"/>
      <c r="ACJ8" s="189"/>
      <c r="ACK8" s="189"/>
      <c r="ACL8" s="189"/>
      <c r="ACM8" s="189"/>
      <c r="ACN8" s="189"/>
      <c r="ACO8" s="189"/>
      <c r="ACP8" s="189"/>
      <c r="ACQ8" s="189"/>
      <c r="ACR8" s="189"/>
      <c r="ACS8" s="189"/>
      <c r="ACT8" s="189"/>
      <c r="ACU8" s="189"/>
      <c r="ACV8" s="189"/>
      <c r="ACW8" s="189"/>
      <c r="ACX8" s="189"/>
      <c r="ACY8" s="189"/>
      <c r="ACZ8" s="189"/>
      <c r="ADA8" s="189"/>
      <c r="ADB8" s="189"/>
      <c r="ADC8" s="189"/>
      <c r="ADD8" s="189"/>
      <c r="ADE8" s="189"/>
      <c r="ADF8" s="189"/>
      <c r="ADG8" s="189"/>
      <c r="ADH8" s="189"/>
      <c r="ADI8" s="189"/>
      <c r="ADJ8" s="189"/>
      <c r="ADK8" s="189"/>
      <c r="ADL8" s="189"/>
      <c r="ADM8" s="189"/>
      <c r="ADN8" s="189"/>
      <c r="ADO8" s="189"/>
      <c r="ADP8" s="189"/>
      <c r="ADQ8" s="189"/>
      <c r="ADR8" s="189"/>
      <c r="ADS8" s="189"/>
      <c r="ADT8" s="189"/>
      <c r="ADU8" s="189"/>
      <c r="ADV8" s="189"/>
      <c r="ADW8" s="189"/>
      <c r="ADX8" s="189"/>
      <c r="ADY8" s="189"/>
      <c r="ADZ8" s="189"/>
      <c r="AEA8" s="189"/>
      <c r="AEB8" s="189"/>
      <c r="AEC8" s="189"/>
      <c r="AED8" s="189"/>
      <c r="AEE8" s="189"/>
      <c r="AEF8" s="189"/>
      <c r="AEG8" s="189"/>
      <c r="AEH8" s="189"/>
      <c r="AEI8" s="189"/>
      <c r="AEJ8" s="189"/>
      <c r="AEK8" s="189"/>
      <c r="AEL8" s="189"/>
      <c r="AEM8" s="189"/>
      <c r="AEN8" s="189"/>
      <c r="AEO8" s="189"/>
      <c r="AEP8" s="189"/>
      <c r="AEQ8" s="189"/>
      <c r="AER8" s="189"/>
      <c r="AES8" s="189"/>
      <c r="AET8" s="189"/>
      <c r="AEU8" s="189"/>
      <c r="AEV8" s="189"/>
      <c r="AEW8" s="189"/>
      <c r="AEX8" s="189"/>
      <c r="AEY8" s="189"/>
      <c r="AEZ8" s="189"/>
      <c r="AFA8" s="189"/>
      <c r="AFB8" s="189"/>
      <c r="AFC8" s="189"/>
      <c r="AFD8" s="189"/>
      <c r="AFE8" s="189"/>
      <c r="AFF8" s="189"/>
      <c r="AFG8" s="189"/>
      <c r="AFH8" s="189"/>
      <c r="AFI8" s="189"/>
      <c r="AFJ8" s="189"/>
      <c r="AFK8" s="189"/>
      <c r="AFL8" s="189"/>
      <c r="AFM8" s="189"/>
      <c r="AFN8" s="189"/>
      <c r="AFO8" s="189"/>
      <c r="AFP8" s="189"/>
      <c r="AFQ8" s="189"/>
      <c r="AFR8" s="189"/>
      <c r="AFS8" s="189"/>
      <c r="AFT8" s="189"/>
      <c r="AFU8" s="189"/>
      <c r="AFV8" s="189"/>
      <c r="AFW8" s="189"/>
      <c r="AFX8" s="189"/>
      <c r="AFY8" s="189"/>
      <c r="AFZ8" s="189"/>
      <c r="AGA8" s="189"/>
      <c r="AGB8" s="189"/>
      <c r="AGC8" s="189"/>
      <c r="AGD8" s="189"/>
      <c r="AGE8" s="189"/>
      <c r="AGF8" s="189"/>
      <c r="AGG8" s="189"/>
      <c r="AGH8" s="189"/>
      <c r="AGI8" s="189"/>
      <c r="AGJ8" s="189"/>
      <c r="AGK8" s="189"/>
      <c r="AGL8" s="189"/>
      <c r="AGM8" s="189"/>
      <c r="AGN8" s="189"/>
      <c r="AGO8" s="189"/>
      <c r="AGP8" s="189"/>
      <c r="AGQ8" s="189"/>
      <c r="AGR8" s="189"/>
      <c r="AGS8" s="189"/>
      <c r="AGT8" s="189"/>
      <c r="AGU8" s="189"/>
      <c r="AGV8" s="189"/>
      <c r="AGW8" s="189"/>
      <c r="AGX8" s="189"/>
      <c r="AGY8" s="189"/>
      <c r="AGZ8" s="189"/>
      <c r="AHA8" s="189"/>
      <c r="AHB8" s="189"/>
      <c r="AHC8" s="189"/>
      <c r="AHD8" s="189"/>
      <c r="AHE8" s="189"/>
      <c r="AHF8" s="189"/>
      <c r="AHG8" s="189"/>
      <c r="AHH8" s="189"/>
      <c r="AHI8" s="189"/>
      <c r="AHJ8" s="189"/>
      <c r="AHK8" s="189"/>
      <c r="AHL8" s="189"/>
      <c r="AHM8" s="189"/>
      <c r="AHN8" s="189"/>
      <c r="AHO8" s="189"/>
      <c r="AHP8" s="189"/>
      <c r="AHQ8" s="189"/>
      <c r="AHR8" s="189"/>
      <c r="AHS8" s="189"/>
      <c r="AHT8" s="189"/>
      <c r="AHU8" s="189"/>
      <c r="AHV8" s="189"/>
      <c r="AHW8" s="189"/>
      <c r="AHX8" s="189"/>
      <c r="AHY8" s="189"/>
      <c r="AHZ8" s="189"/>
      <c r="AIA8" s="189"/>
      <c r="AIB8" s="189"/>
      <c r="AIC8" s="189"/>
      <c r="AID8" s="189"/>
      <c r="AIE8" s="189"/>
      <c r="AIF8" s="189"/>
      <c r="AIG8" s="189"/>
      <c r="AIH8" s="189"/>
      <c r="AII8" s="189"/>
      <c r="AIJ8" s="189"/>
      <c r="AIK8" s="189"/>
      <c r="AIL8" s="189"/>
      <c r="AIM8" s="189"/>
      <c r="AIN8" s="189"/>
      <c r="AIO8" s="189"/>
      <c r="AIP8" s="189"/>
      <c r="AIQ8" s="189"/>
      <c r="AIR8" s="189"/>
      <c r="AIS8" s="189"/>
      <c r="AIT8" s="189"/>
      <c r="AIU8" s="189"/>
      <c r="AIV8" s="189"/>
      <c r="AIW8" s="189"/>
      <c r="AIX8" s="189"/>
      <c r="AIY8" s="189"/>
      <c r="AIZ8" s="189"/>
      <c r="AJA8" s="189"/>
      <c r="AJB8" s="189"/>
      <c r="AJC8" s="189"/>
      <c r="AJD8" s="189"/>
      <c r="AJE8" s="189"/>
      <c r="AJF8" s="189"/>
      <c r="AJG8" s="189"/>
      <c r="AJH8" s="189"/>
      <c r="AJI8" s="189"/>
      <c r="AJJ8" s="189"/>
      <c r="AJK8" s="189"/>
      <c r="AJL8" s="189"/>
      <c r="AJM8" s="189"/>
      <c r="AJN8" s="189"/>
      <c r="AJO8" s="189"/>
      <c r="AJP8" s="189"/>
      <c r="AJQ8" s="189"/>
      <c r="AJR8" s="189"/>
      <c r="AJS8" s="189"/>
      <c r="AJT8" s="189"/>
      <c r="AJU8" s="189"/>
      <c r="AJV8" s="189"/>
      <c r="AJW8" s="189"/>
      <c r="AJX8" s="189"/>
      <c r="AJY8" s="189"/>
      <c r="AJZ8" s="189"/>
      <c r="AKA8" s="189"/>
      <c r="AKB8" s="189"/>
      <c r="AKC8" s="189"/>
      <c r="AKD8" s="189"/>
      <c r="AKE8" s="189"/>
      <c r="AKF8" s="189"/>
      <c r="AKG8" s="189"/>
      <c r="AKH8" s="189"/>
      <c r="AKI8" s="189"/>
      <c r="AKJ8" s="189"/>
      <c r="AKK8" s="189"/>
      <c r="AKL8" s="189"/>
      <c r="AKM8" s="189"/>
      <c r="AKN8" s="189"/>
      <c r="AKO8" s="189"/>
      <c r="AKP8" s="189"/>
      <c r="AKQ8" s="189"/>
      <c r="AKR8" s="189"/>
      <c r="AKS8" s="189"/>
      <c r="AKT8" s="189"/>
      <c r="AKU8" s="189"/>
      <c r="AKV8" s="189"/>
      <c r="AKW8" s="189"/>
      <c r="AKX8" s="189"/>
      <c r="AKY8" s="189"/>
      <c r="AKZ8" s="189"/>
      <c r="ALA8" s="189"/>
      <c r="ALB8" s="189"/>
      <c r="ALC8" s="189"/>
      <c r="ALD8" s="189"/>
      <c r="ALE8" s="189"/>
      <c r="ALF8" s="189"/>
      <c r="ALG8" s="189"/>
      <c r="ALH8" s="189"/>
      <c r="ALI8" s="189"/>
      <c r="ALJ8" s="189"/>
      <c r="ALK8" s="189"/>
      <c r="ALL8" s="189"/>
      <c r="ALM8" s="189"/>
      <c r="ALN8" s="189"/>
      <c r="ALO8" s="189"/>
      <c r="ALP8" s="189"/>
      <c r="ALQ8" s="189"/>
      <c r="ALR8" s="189"/>
      <c r="ALS8" s="189"/>
      <c r="ALT8" s="189"/>
      <c r="ALU8" s="189"/>
      <c r="ALV8" s="189"/>
      <c r="ALW8" s="189"/>
      <c r="ALX8" s="189"/>
      <c r="ALY8" s="189"/>
      <c r="ALZ8" s="189"/>
      <c r="AMA8" s="189"/>
      <c r="AMB8" s="189"/>
      <c r="AMC8" s="189"/>
      <c r="AMD8" s="189"/>
      <c r="AME8" s="189"/>
      <c r="AMF8" s="189"/>
      <c r="AMG8" s="189"/>
      <c r="AMH8" s="189"/>
      <c r="AMI8" s="189"/>
      <c r="AMJ8" s="189"/>
      <c r="AMK8" s="189"/>
      <c r="AML8" s="189"/>
      <c r="AMM8" s="189"/>
      <c r="AMN8" s="189"/>
      <c r="AMO8" s="189"/>
      <c r="AMP8" s="189"/>
      <c r="AMQ8" s="189"/>
      <c r="AMR8" s="189"/>
      <c r="AMS8" s="189"/>
      <c r="AMT8" s="189"/>
      <c r="AMU8" s="189"/>
      <c r="AMV8" s="189"/>
      <c r="AMW8" s="189"/>
      <c r="AMX8" s="189"/>
      <c r="AMY8" s="189"/>
      <c r="AMZ8" s="189"/>
      <c r="ANA8" s="189"/>
      <c r="ANB8" s="189"/>
      <c r="ANC8" s="189"/>
      <c r="AND8" s="189"/>
      <c r="ANE8" s="189"/>
      <c r="ANF8" s="189"/>
      <c r="ANG8" s="189"/>
      <c r="ANH8" s="189"/>
      <c r="ANI8" s="189"/>
      <c r="ANJ8" s="189"/>
      <c r="ANK8" s="189"/>
      <c r="ANL8" s="189"/>
      <c r="ANM8" s="189"/>
      <c r="ANN8" s="189"/>
      <c r="ANO8" s="189"/>
      <c r="ANP8" s="189"/>
      <c r="ANQ8" s="189"/>
      <c r="ANR8" s="189"/>
      <c r="ANS8" s="189"/>
      <c r="ANT8" s="189"/>
      <c r="ANU8" s="189"/>
      <c r="ANV8" s="189"/>
      <c r="ANW8" s="189"/>
      <c r="ANX8" s="189"/>
      <c r="ANY8" s="189"/>
      <c r="ANZ8" s="189"/>
      <c r="AOA8" s="189"/>
      <c r="AOB8" s="189"/>
      <c r="AOC8" s="189"/>
      <c r="AOD8" s="189"/>
      <c r="AOE8" s="189"/>
      <c r="AOF8" s="189"/>
      <c r="AOG8" s="189"/>
      <c r="AOH8" s="189"/>
      <c r="AOI8" s="189"/>
      <c r="AOJ8" s="189"/>
      <c r="AOK8" s="189"/>
      <c r="AOL8" s="189"/>
      <c r="AOM8" s="189"/>
      <c r="AON8" s="189"/>
      <c r="AOO8" s="189"/>
      <c r="AOP8" s="189"/>
      <c r="AOQ8" s="189"/>
      <c r="AOR8" s="189"/>
      <c r="AOS8" s="189"/>
      <c r="AOT8" s="189"/>
      <c r="AOU8" s="189"/>
      <c r="AOV8" s="189"/>
      <c r="AOW8" s="189"/>
      <c r="AOX8" s="189"/>
      <c r="AOY8" s="189"/>
      <c r="AOZ8" s="189"/>
      <c r="APA8" s="189"/>
      <c r="APB8" s="189"/>
      <c r="APC8" s="189"/>
      <c r="APD8" s="189"/>
      <c r="APE8" s="189"/>
      <c r="APF8" s="189"/>
      <c r="APG8" s="189"/>
      <c r="APH8" s="189"/>
      <c r="API8" s="189"/>
      <c r="APJ8" s="189"/>
      <c r="APK8" s="189"/>
      <c r="APL8" s="189"/>
      <c r="APM8" s="189"/>
      <c r="APN8" s="189"/>
      <c r="APO8" s="189"/>
      <c r="APP8" s="189"/>
      <c r="APQ8" s="189"/>
      <c r="APR8" s="189"/>
      <c r="APS8" s="189"/>
      <c r="APT8" s="189"/>
      <c r="APU8" s="189"/>
      <c r="APV8" s="189"/>
      <c r="APW8" s="189"/>
      <c r="APX8" s="189"/>
      <c r="APY8" s="189"/>
      <c r="APZ8" s="189"/>
      <c r="AQA8" s="189"/>
      <c r="AQB8" s="189"/>
      <c r="AQC8" s="189"/>
      <c r="AQD8" s="189"/>
      <c r="AQE8" s="189"/>
      <c r="AQF8" s="189"/>
      <c r="AQG8" s="189"/>
      <c r="AQH8" s="189"/>
      <c r="AQI8" s="189"/>
      <c r="AQJ8" s="189"/>
      <c r="AQK8" s="189"/>
      <c r="AQL8" s="189"/>
      <c r="AQM8" s="189"/>
      <c r="AQN8" s="189"/>
      <c r="AQO8" s="189"/>
      <c r="AQP8" s="189"/>
      <c r="AQQ8" s="189"/>
      <c r="AQR8" s="189"/>
      <c r="AQS8" s="189"/>
      <c r="AQT8" s="189"/>
      <c r="AQU8" s="189"/>
      <c r="AQV8" s="189"/>
      <c r="AQW8" s="189"/>
      <c r="AQX8" s="189"/>
      <c r="AQY8" s="189"/>
      <c r="AQZ8" s="189"/>
      <c r="ARA8" s="189"/>
      <c r="ARB8" s="189"/>
      <c r="ARC8" s="189"/>
      <c r="ARD8" s="189"/>
      <c r="ARE8" s="189"/>
      <c r="ARF8" s="189"/>
      <c r="ARG8" s="189"/>
      <c r="ARH8" s="189"/>
      <c r="ARI8" s="189"/>
      <c r="ARJ8" s="189"/>
      <c r="ARK8" s="189"/>
      <c r="ARL8" s="189"/>
      <c r="ARM8" s="189"/>
      <c r="ARN8" s="189"/>
      <c r="ARO8" s="189"/>
      <c r="ARP8" s="189"/>
      <c r="ARQ8" s="189"/>
      <c r="ARR8" s="189"/>
      <c r="ARS8" s="189"/>
      <c r="ART8" s="189"/>
      <c r="ARU8" s="189"/>
      <c r="ARV8" s="189"/>
      <c r="ARW8" s="189"/>
      <c r="ARX8" s="189"/>
      <c r="ARY8" s="189"/>
      <c r="ARZ8" s="189"/>
      <c r="ASA8" s="189"/>
      <c r="ASB8" s="189"/>
      <c r="ASC8" s="189"/>
      <c r="ASD8" s="189"/>
      <c r="ASE8" s="189"/>
      <c r="ASF8" s="189"/>
      <c r="ASG8" s="189"/>
      <c r="ASH8" s="189"/>
      <c r="ASI8" s="189"/>
      <c r="ASJ8" s="189"/>
      <c r="ASK8" s="189"/>
      <c r="ASL8" s="189"/>
      <c r="ASM8" s="189"/>
      <c r="ASN8" s="189"/>
      <c r="ASO8" s="189"/>
      <c r="ASP8" s="189"/>
      <c r="ASQ8" s="189"/>
      <c r="ASR8" s="189"/>
      <c r="ASS8" s="189"/>
      <c r="AST8" s="189"/>
      <c r="ASU8" s="189"/>
      <c r="ASV8" s="189"/>
      <c r="ASW8" s="189"/>
      <c r="ASX8" s="189"/>
      <c r="ASY8" s="189"/>
      <c r="ASZ8" s="189"/>
      <c r="ATA8" s="189"/>
      <c r="ATB8" s="189"/>
      <c r="ATC8" s="189"/>
      <c r="ATD8" s="189"/>
      <c r="ATE8" s="189"/>
      <c r="ATF8" s="189"/>
      <c r="ATG8" s="189"/>
      <c r="ATH8" s="189"/>
      <c r="ATI8" s="189"/>
      <c r="ATJ8" s="189"/>
      <c r="ATK8" s="189"/>
      <c r="ATL8" s="189"/>
      <c r="ATM8" s="189"/>
      <c r="ATN8" s="189"/>
      <c r="ATO8" s="189"/>
      <c r="ATP8" s="189"/>
      <c r="ATQ8" s="189"/>
      <c r="ATR8" s="189"/>
      <c r="ATS8" s="189"/>
      <c r="ATT8" s="189"/>
      <c r="ATU8" s="189"/>
      <c r="ATV8" s="189"/>
      <c r="ATW8" s="189"/>
      <c r="ATX8" s="189"/>
      <c r="ATY8" s="189"/>
      <c r="ATZ8" s="189"/>
      <c r="AUA8" s="189"/>
      <c r="AUB8" s="189"/>
      <c r="AUC8" s="189"/>
      <c r="AUD8" s="189"/>
      <c r="AUE8" s="189"/>
      <c r="AUF8" s="189"/>
      <c r="AUG8" s="189"/>
      <c r="AUH8" s="189"/>
      <c r="AUI8" s="189"/>
      <c r="AUJ8" s="189"/>
      <c r="AUK8" s="189"/>
      <c r="AUL8" s="189"/>
      <c r="AUM8" s="189"/>
      <c r="AUN8" s="189"/>
      <c r="AUO8" s="189"/>
      <c r="AUP8" s="189"/>
      <c r="AUQ8" s="189"/>
      <c r="AUR8" s="189"/>
      <c r="AUS8" s="189"/>
      <c r="AUT8" s="189"/>
      <c r="AUU8" s="189"/>
      <c r="AUV8" s="189"/>
      <c r="AUW8" s="189"/>
      <c r="AUX8" s="189"/>
      <c r="AUY8" s="189"/>
      <c r="AUZ8" s="189"/>
      <c r="AVA8" s="189"/>
      <c r="AVB8" s="189"/>
      <c r="AVC8" s="189"/>
      <c r="AVD8" s="189"/>
      <c r="AVE8" s="189"/>
      <c r="AVF8" s="189"/>
      <c r="AVG8" s="189"/>
      <c r="AVH8" s="189"/>
      <c r="AVI8" s="189"/>
      <c r="AVJ8" s="189"/>
      <c r="AVK8" s="189"/>
      <c r="AVL8" s="189"/>
      <c r="AVM8" s="189"/>
      <c r="AVN8" s="189"/>
      <c r="AVO8" s="189"/>
      <c r="AVP8" s="189"/>
      <c r="AVQ8" s="189"/>
      <c r="AVR8" s="189"/>
      <c r="AVS8" s="189"/>
      <c r="AVT8" s="189"/>
      <c r="AVU8" s="189"/>
      <c r="AVV8" s="189"/>
      <c r="AVW8" s="189"/>
      <c r="AVX8" s="189"/>
      <c r="AVY8" s="189"/>
      <c r="AVZ8" s="189"/>
      <c r="AWA8" s="189"/>
      <c r="AWB8" s="189"/>
      <c r="AWC8" s="189"/>
      <c r="AWD8" s="189"/>
      <c r="AWE8" s="189"/>
      <c r="AWF8" s="189"/>
      <c r="AWG8" s="189"/>
      <c r="AWH8" s="189"/>
      <c r="AWI8" s="189"/>
      <c r="AWJ8" s="189"/>
      <c r="AWK8" s="189"/>
      <c r="AWL8" s="189"/>
      <c r="AWM8" s="189"/>
      <c r="AWN8" s="189"/>
      <c r="AWO8" s="189"/>
      <c r="AWP8" s="189"/>
      <c r="AWQ8" s="189"/>
      <c r="AWR8" s="189"/>
      <c r="AWS8" s="189"/>
      <c r="AWT8" s="189"/>
      <c r="AWU8" s="189"/>
      <c r="AWV8" s="189"/>
      <c r="AWW8" s="189"/>
      <c r="AWX8" s="189"/>
      <c r="AWY8" s="189"/>
      <c r="AWZ8" s="189"/>
      <c r="AXA8" s="189"/>
      <c r="AXB8" s="189"/>
      <c r="AXC8" s="189"/>
      <c r="AXD8" s="189"/>
      <c r="AXE8" s="189"/>
      <c r="AXF8" s="189"/>
      <c r="AXG8" s="189"/>
      <c r="AXH8" s="189"/>
      <c r="AXI8" s="189"/>
      <c r="AXJ8" s="189"/>
      <c r="AXK8" s="189"/>
      <c r="AXL8" s="189"/>
      <c r="AXM8" s="189"/>
      <c r="AXN8" s="189"/>
      <c r="AXO8" s="189"/>
      <c r="AXP8" s="189"/>
      <c r="AXQ8" s="189"/>
      <c r="AXR8" s="189"/>
      <c r="AXS8" s="189"/>
      <c r="AXT8" s="189"/>
      <c r="AXU8" s="189"/>
      <c r="AXV8" s="189"/>
      <c r="AXW8" s="189"/>
      <c r="AXX8" s="189"/>
      <c r="AXY8" s="189"/>
      <c r="AXZ8" s="189"/>
      <c r="AYA8" s="189"/>
      <c r="AYB8" s="189"/>
      <c r="AYC8" s="189"/>
      <c r="AYD8" s="189"/>
      <c r="AYE8" s="189"/>
      <c r="AYF8" s="189"/>
      <c r="AYG8" s="189"/>
      <c r="AYH8" s="189"/>
      <c r="AYI8" s="189"/>
      <c r="AYJ8" s="189"/>
      <c r="AYK8" s="189"/>
      <c r="AYL8" s="189"/>
      <c r="AYM8" s="189"/>
      <c r="AYN8" s="189"/>
      <c r="AYO8" s="189"/>
      <c r="AYP8" s="189"/>
      <c r="AYQ8" s="189"/>
      <c r="AYR8" s="189"/>
      <c r="AYS8" s="189"/>
      <c r="AYT8" s="189"/>
      <c r="AYU8" s="189"/>
      <c r="AYV8" s="189"/>
      <c r="AYW8" s="189"/>
      <c r="AYX8" s="189"/>
      <c r="AYY8" s="189"/>
      <c r="AYZ8" s="189"/>
      <c r="AZA8" s="189"/>
      <c r="AZB8" s="189"/>
      <c r="AZC8" s="189"/>
      <c r="AZD8" s="189"/>
      <c r="AZE8" s="189"/>
      <c r="AZF8" s="189"/>
      <c r="AZG8" s="189"/>
      <c r="AZH8" s="189"/>
      <c r="AZI8" s="189"/>
      <c r="AZJ8" s="189"/>
      <c r="AZK8" s="189"/>
      <c r="AZL8" s="189"/>
      <c r="AZM8" s="189"/>
      <c r="AZN8" s="189"/>
      <c r="AZO8" s="189"/>
      <c r="AZP8" s="189"/>
      <c r="AZQ8" s="189"/>
      <c r="AZR8" s="189"/>
      <c r="AZS8" s="189"/>
      <c r="AZT8" s="189"/>
      <c r="AZU8" s="189"/>
      <c r="AZV8" s="189"/>
      <c r="AZW8" s="189"/>
      <c r="AZX8" s="189"/>
      <c r="AZY8" s="189"/>
      <c r="AZZ8" s="189"/>
      <c r="BAA8" s="189"/>
      <c r="BAB8" s="189"/>
      <c r="BAC8" s="189"/>
      <c r="BAD8" s="189"/>
      <c r="BAE8" s="189"/>
      <c r="BAF8" s="189"/>
      <c r="BAG8" s="189"/>
      <c r="BAH8" s="189"/>
      <c r="BAI8" s="189"/>
      <c r="BAJ8" s="189"/>
      <c r="BAK8" s="189"/>
      <c r="BAL8" s="189"/>
      <c r="BAM8" s="189"/>
      <c r="BAN8" s="189"/>
      <c r="BAO8" s="189"/>
      <c r="BAP8" s="189"/>
      <c r="BAQ8" s="189"/>
      <c r="BAR8" s="189"/>
      <c r="BAS8" s="189"/>
      <c r="BAT8" s="189"/>
      <c r="BAU8" s="189"/>
      <c r="BAV8" s="189"/>
      <c r="BAW8" s="189"/>
      <c r="BAX8" s="189"/>
      <c r="BAY8" s="189"/>
      <c r="BAZ8" s="189"/>
      <c r="BBA8" s="189"/>
      <c r="BBB8" s="189"/>
      <c r="BBC8" s="189"/>
      <c r="BBD8" s="189"/>
      <c r="BBE8" s="189"/>
      <c r="BBF8" s="189"/>
      <c r="BBG8" s="189"/>
      <c r="BBH8" s="189"/>
      <c r="BBI8" s="189"/>
      <c r="BBJ8" s="189"/>
      <c r="BBK8" s="189"/>
      <c r="BBL8" s="189"/>
      <c r="BBM8" s="189"/>
      <c r="BBN8" s="189"/>
      <c r="BBO8" s="189"/>
      <c r="BBP8" s="189"/>
      <c r="BBQ8" s="189"/>
      <c r="BBR8" s="189"/>
      <c r="BBS8" s="189"/>
      <c r="BBT8" s="189"/>
      <c r="BBU8" s="189"/>
      <c r="BBV8" s="189"/>
      <c r="BBW8" s="189"/>
      <c r="BBX8" s="189"/>
      <c r="BBY8" s="189"/>
      <c r="BBZ8" s="189"/>
      <c r="BCA8" s="189"/>
      <c r="BCB8" s="189"/>
      <c r="BCC8" s="189"/>
      <c r="BCD8" s="189"/>
      <c r="BCE8" s="189"/>
      <c r="BCF8" s="189"/>
      <c r="BCG8" s="189"/>
      <c r="BCH8" s="189"/>
      <c r="BCI8" s="189"/>
      <c r="BCJ8" s="189"/>
      <c r="BCK8" s="189"/>
      <c r="BCL8" s="189"/>
      <c r="BCM8" s="189"/>
      <c r="BCN8" s="189"/>
      <c r="BCO8" s="189"/>
      <c r="BCP8" s="189"/>
      <c r="BCQ8" s="189"/>
      <c r="BCR8" s="189"/>
      <c r="BCS8" s="189"/>
      <c r="BCT8" s="189"/>
      <c r="BCU8" s="189"/>
      <c r="BCV8" s="189"/>
      <c r="BCW8" s="189"/>
      <c r="BCX8" s="189"/>
      <c r="BCY8" s="189"/>
      <c r="BCZ8" s="189"/>
      <c r="BDA8" s="189"/>
      <c r="BDB8" s="189"/>
      <c r="BDC8" s="189"/>
      <c r="BDD8" s="189"/>
      <c r="BDE8" s="189"/>
      <c r="BDF8" s="189"/>
      <c r="BDG8" s="189"/>
      <c r="BDH8" s="189"/>
      <c r="BDI8" s="189"/>
      <c r="BDJ8" s="189"/>
      <c r="BDK8" s="189"/>
      <c r="BDL8" s="189"/>
      <c r="BDM8" s="189"/>
      <c r="BDN8" s="189"/>
      <c r="BDO8" s="189"/>
      <c r="BDP8" s="189"/>
      <c r="BDQ8" s="189"/>
      <c r="BDR8" s="189"/>
      <c r="BDS8" s="189"/>
      <c r="BDT8" s="189"/>
      <c r="BDU8" s="189"/>
      <c r="BDV8" s="189"/>
      <c r="BDW8" s="189"/>
      <c r="BDX8" s="189"/>
      <c r="BDY8" s="189"/>
      <c r="BDZ8" s="189"/>
      <c r="BEA8" s="189"/>
      <c r="BEB8" s="189"/>
      <c r="BEC8" s="189"/>
      <c r="BED8" s="189"/>
      <c r="BEE8" s="189"/>
      <c r="BEF8" s="189"/>
      <c r="BEG8" s="189"/>
      <c r="BEH8" s="189"/>
      <c r="BEI8" s="189"/>
      <c r="BEJ8" s="189"/>
      <c r="BEK8" s="189"/>
      <c r="BEL8" s="189"/>
      <c r="BEM8" s="189"/>
      <c r="BEN8" s="189"/>
      <c r="BEO8" s="189"/>
      <c r="BEP8" s="189"/>
      <c r="BEQ8" s="189"/>
      <c r="BER8" s="189"/>
      <c r="BES8" s="189"/>
      <c r="BET8" s="189"/>
      <c r="BEU8" s="189"/>
      <c r="BEV8" s="189"/>
      <c r="BEW8" s="189"/>
      <c r="BEX8" s="189"/>
      <c r="BEY8" s="189"/>
      <c r="BEZ8" s="189"/>
      <c r="BFA8" s="189"/>
      <c r="BFB8" s="189"/>
      <c r="BFC8" s="189"/>
      <c r="BFD8" s="189"/>
      <c r="BFE8" s="189"/>
      <c r="BFF8" s="189"/>
      <c r="BFG8" s="189"/>
      <c r="BFH8" s="189"/>
      <c r="BFI8" s="189"/>
      <c r="BFJ8" s="189"/>
      <c r="BFK8" s="189"/>
      <c r="BFL8" s="189"/>
      <c r="BFM8" s="189"/>
      <c r="BFN8" s="189"/>
      <c r="BFO8" s="189"/>
      <c r="BFP8" s="189"/>
      <c r="BFQ8" s="189"/>
      <c r="BFR8" s="189"/>
      <c r="BFS8" s="189"/>
      <c r="BFT8" s="189"/>
      <c r="BFU8" s="189"/>
      <c r="BFV8" s="189"/>
      <c r="BFW8" s="189"/>
      <c r="BFX8" s="189"/>
      <c r="BFY8" s="189"/>
      <c r="BFZ8" s="189"/>
      <c r="BGA8" s="189"/>
      <c r="BGB8" s="189"/>
      <c r="BGC8" s="189"/>
      <c r="BGD8" s="189"/>
      <c r="BGE8" s="189"/>
      <c r="BGF8" s="189"/>
      <c r="BGG8" s="189"/>
      <c r="BGH8" s="189"/>
      <c r="BGI8" s="189"/>
      <c r="BGJ8" s="189"/>
      <c r="BGK8" s="189"/>
      <c r="BGL8" s="189"/>
      <c r="BGM8" s="189"/>
      <c r="BGN8" s="189"/>
      <c r="BGO8" s="189"/>
      <c r="BGP8" s="189"/>
      <c r="BGQ8" s="189"/>
      <c r="BGR8" s="189"/>
      <c r="BGS8" s="189"/>
      <c r="BGT8" s="189"/>
      <c r="BGU8" s="189"/>
      <c r="BGV8" s="189"/>
      <c r="BGW8" s="189"/>
      <c r="BGX8" s="189"/>
      <c r="BGY8" s="189"/>
      <c r="BGZ8" s="189"/>
      <c r="BHA8" s="189"/>
      <c r="BHB8" s="189"/>
      <c r="BHC8" s="189"/>
      <c r="BHD8" s="189"/>
      <c r="BHE8" s="189"/>
      <c r="BHF8" s="189"/>
      <c r="BHG8" s="189"/>
      <c r="BHH8" s="189"/>
      <c r="BHI8" s="189"/>
      <c r="BHJ8" s="189"/>
      <c r="BHK8" s="189"/>
      <c r="BHL8" s="189"/>
      <c r="BHM8" s="189"/>
      <c r="BHN8" s="189"/>
      <c r="BHO8" s="189"/>
      <c r="BHP8" s="189"/>
      <c r="BHQ8" s="189"/>
      <c r="BHR8" s="189"/>
      <c r="BHS8" s="189"/>
      <c r="BHT8" s="189"/>
      <c r="BHU8" s="189"/>
      <c r="BHV8" s="189"/>
      <c r="BHW8" s="189"/>
      <c r="BHX8" s="189"/>
      <c r="BHY8" s="189"/>
      <c r="BHZ8" s="189"/>
      <c r="BIA8" s="189"/>
      <c r="BIB8" s="189"/>
      <c r="BIC8" s="189"/>
      <c r="BID8" s="189"/>
      <c r="BIE8" s="189"/>
      <c r="BIF8" s="189"/>
      <c r="BIG8" s="189"/>
      <c r="BIH8" s="189"/>
      <c r="BII8" s="189"/>
      <c r="BIJ8" s="189"/>
      <c r="BIK8" s="189"/>
      <c r="BIL8" s="189"/>
      <c r="BIM8" s="189"/>
      <c r="BIN8" s="189"/>
      <c r="BIO8" s="189"/>
      <c r="BIP8" s="189"/>
      <c r="BIQ8" s="189"/>
      <c r="BIR8" s="189"/>
      <c r="BIS8" s="189"/>
      <c r="BIT8" s="189"/>
      <c r="BIU8" s="189"/>
      <c r="BIV8" s="189"/>
      <c r="BIW8" s="189"/>
      <c r="BIX8" s="189"/>
      <c r="BIY8" s="189"/>
      <c r="BIZ8" s="189"/>
      <c r="BJA8" s="189"/>
      <c r="BJB8" s="189"/>
      <c r="BJC8" s="189"/>
      <c r="BJD8" s="189"/>
      <c r="BJE8" s="189"/>
      <c r="BJF8" s="189"/>
      <c r="BJG8" s="189"/>
      <c r="BJH8" s="189"/>
      <c r="BJI8" s="189"/>
      <c r="BJJ8" s="189"/>
      <c r="BJK8" s="189"/>
      <c r="BJL8" s="189"/>
      <c r="BJM8" s="189"/>
      <c r="BJN8" s="189"/>
      <c r="BJO8" s="189"/>
      <c r="BJP8" s="189"/>
      <c r="BJQ8" s="189"/>
      <c r="BJR8" s="189"/>
      <c r="BJS8" s="189"/>
      <c r="BJT8" s="189"/>
      <c r="BJU8" s="189"/>
      <c r="BJV8" s="189"/>
      <c r="BJW8" s="189"/>
      <c r="BJX8" s="189"/>
      <c r="BJY8" s="189"/>
      <c r="BJZ8" s="189"/>
      <c r="BKA8" s="189"/>
      <c r="BKB8" s="189"/>
      <c r="BKC8" s="189"/>
      <c r="BKD8" s="189"/>
      <c r="BKE8" s="189"/>
      <c r="BKF8" s="189"/>
      <c r="BKG8" s="189"/>
      <c r="BKH8" s="189"/>
      <c r="BKI8" s="189"/>
      <c r="BKJ8" s="189"/>
      <c r="BKK8" s="189"/>
      <c r="BKL8" s="189"/>
      <c r="BKM8" s="189"/>
      <c r="BKN8" s="189"/>
      <c r="BKO8" s="189"/>
      <c r="BKP8" s="189"/>
      <c r="BKQ8" s="189"/>
      <c r="BKR8" s="189"/>
      <c r="BKS8" s="189"/>
      <c r="BKT8" s="189"/>
      <c r="BKU8" s="189"/>
      <c r="BKV8" s="189"/>
      <c r="BKW8" s="189"/>
      <c r="BKX8" s="189"/>
      <c r="BKY8" s="189"/>
      <c r="BKZ8" s="189"/>
      <c r="BLA8" s="189"/>
      <c r="BLB8" s="189"/>
      <c r="BLC8" s="189"/>
      <c r="BLD8" s="189"/>
      <c r="BLE8" s="189"/>
      <c r="BLF8" s="189"/>
      <c r="BLG8" s="189"/>
      <c r="BLH8" s="189"/>
      <c r="BLI8" s="189"/>
      <c r="BLJ8" s="189"/>
      <c r="BLK8" s="189"/>
      <c r="BLL8" s="189"/>
      <c r="BLM8" s="189"/>
      <c r="BLN8" s="189"/>
      <c r="BLO8" s="189"/>
      <c r="BLP8" s="189"/>
      <c r="BLQ8" s="189"/>
      <c r="BLR8" s="189"/>
      <c r="BLS8" s="189"/>
      <c r="BLT8" s="189"/>
      <c r="BLU8" s="189"/>
      <c r="BLV8" s="189"/>
      <c r="BLW8" s="189"/>
      <c r="BLX8" s="189"/>
      <c r="BLY8" s="189"/>
      <c r="BLZ8" s="189"/>
      <c r="BMA8" s="189"/>
      <c r="BMB8" s="189"/>
      <c r="BMC8" s="189"/>
      <c r="BMD8" s="189"/>
      <c r="BME8" s="189"/>
      <c r="BMF8" s="189"/>
      <c r="BMG8" s="189"/>
      <c r="BMH8" s="189"/>
      <c r="BMI8" s="189"/>
      <c r="BMJ8" s="189"/>
      <c r="BMK8" s="189"/>
      <c r="BML8" s="189"/>
      <c r="BMM8" s="189"/>
      <c r="BMN8" s="189"/>
      <c r="BMO8" s="189"/>
      <c r="BMP8" s="189"/>
      <c r="BMQ8" s="189"/>
      <c r="BMR8" s="189"/>
      <c r="BMS8" s="189"/>
      <c r="BMT8" s="189"/>
      <c r="BMU8" s="189"/>
      <c r="BMV8" s="189"/>
      <c r="BMW8" s="189"/>
      <c r="BMX8" s="189"/>
      <c r="BMY8" s="189"/>
      <c r="BMZ8" s="189"/>
      <c r="BNA8" s="189"/>
      <c r="BNB8" s="189"/>
      <c r="BNC8" s="189"/>
      <c r="BND8" s="189"/>
      <c r="BNE8" s="189"/>
      <c r="BNF8" s="189"/>
      <c r="BNG8" s="189"/>
      <c r="BNH8" s="189"/>
      <c r="BNI8" s="189"/>
    </row>
    <row r="9" spans="1:1725" s="5" customFormat="1" ht="96" x14ac:dyDescent="0.25">
      <c r="A9" s="527"/>
      <c r="B9" s="527"/>
      <c r="C9" s="527"/>
      <c r="D9" s="527"/>
      <c r="E9" s="527"/>
      <c r="F9" s="527"/>
      <c r="G9" s="248" t="s">
        <v>510</v>
      </c>
      <c r="H9" s="248" t="s">
        <v>511</v>
      </c>
      <c r="I9" s="322" t="s">
        <v>519</v>
      </c>
      <c r="J9" s="836"/>
      <c r="K9" s="831"/>
      <c r="L9" s="509"/>
      <c r="M9" s="509"/>
      <c r="N9" s="509"/>
      <c r="O9" s="527"/>
      <c r="P9" s="527"/>
      <c r="Q9" s="527"/>
      <c r="R9" s="509"/>
      <c r="S9" s="509"/>
      <c r="T9" s="9" t="s">
        <v>520</v>
      </c>
      <c r="U9" s="9" t="s">
        <v>521</v>
      </c>
      <c r="V9" s="199" t="s">
        <v>51</v>
      </c>
      <c r="W9" s="7">
        <v>0</v>
      </c>
      <c r="X9" s="7">
        <v>3</v>
      </c>
      <c r="Y9" s="572"/>
      <c r="Z9" s="572"/>
      <c r="AA9" s="514"/>
      <c r="AB9" s="564"/>
      <c r="AC9" s="509"/>
      <c r="AD9" s="564"/>
      <c r="AE9" s="594"/>
      <c r="AF9" s="7">
        <v>1</v>
      </c>
      <c r="AG9" s="7">
        <v>3</v>
      </c>
      <c r="AH9" s="7">
        <v>1</v>
      </c>
      <c r="AI9" s="21" t="s">
        <v>522</v>
      </c>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c r="FU9" s="189"/>
      <c r="FV9" s="189"/>
      <c r="FW9" s="189"/>
      <c r="FX9" s="189"/>
      <c r="FY9" s="189"/>
      <c r="FZ9" s="189"/>
      <c r="GA9" s="189"/>
      <c r="GB9" s="189"/>
      <c r="GC9" s="189"/>
      <c r="GD9" s="189"/>
      <c r="GE9" s="189"/>
      <c r="GF9" s="189"/>
      <c r="GG9" s="189"/>
      <c r="GH9" s="189"/>
      <c r="GI9" s="189"/>
      <c r="GJ9" s="189"/>
      <c r="GK9" s="189"/>
      <c r="GL9" s="189"/>
      <c r="GM9" s="189"/>
      <c r="GN9" s="189"/>
      <c r="GO9" s="189"/>
      <c r="GP9" s="189"/>
      <c r="GQ9" s="189"/>
      <c r="GR9" s="189"/>
      <c r="GS9" s="189"/>
      <c r="GT9" s="189"/>
      <c r="GU9" s="189"/>
      <c r="GV9" s="189"/>
      <c r="GW9" s="189"/>
      <c r="GX9" s="189"/>
      <c r="GY9" s="189"/>
      <c r="GZ9" s="189"/>
      <c r="HA9" s="189"/>
      <c r="HB9" s="189"/>
      <c r="HC9" s="189"/>
      <c r="HD9" s="189"/>
      <c r="HE9" s="189"/>
      <c r="HF9" s="189"/>
      <c r="HG9" s="189"/>
      <c r="HH9" s="189"/>
      <c r="HI9" s="189"/>
      <c r="HJ9" s="189"/>
      <c r="HK9" s="189"/>
      <c r="HL9" s="189"/>
      <c r="HM9" s="189"/>
      <c r="HN9" s="189"/>
      <c r="HO9" s="189"/>
      <c r="HP9" s="189"/>
      <c r="HQ9" s="189"/>
      <c r="HR9" s="189"/>
      <c r="HS9" s="189"/>
      <c r="HT9" s="189"/>
      <c r="HU9" s="189"/>
      <c r="HV9" s="189"/>
      <c r="HW9" s="189"/>
      <c r="HX9" s="189"/>
      <c r="HY9" s="189"/>
      <c r="HZ9" s="189"/>
      <c r="IA9" s="189"/>
      <c r="IB9" s="189"/>
      <c r="IC9" s="189"/>
      <c r="ID9" s="189"/>
      <c r="IE9" s="189"/>
      <c r="IF9" s="189"/>
      <c r="IG9" s="189"/>
      <c r="IH9" s="189"/>
      <c r="II9" s="189"/>
      <c r="IJ9" s="189"/>
      <c r="IK9" s="189"/>
      <c r="IL9" s="189"/>
      <c r="IM9" s="189"/>
      <c r="IN9" s="189"/>
      <c r="IO9" s="189"/>
      <c r="IP9" s="189"/>
      <c r="IQ9" s="189"/>
      <c r="IR9" s="189"/>
      <c r="IS9" s="189"/>
      <c r="IT9" s="189"/>
      <c r="IU9" s="189"/>
      <c r="IV9" s="189"/>
      <c r="IW9" s="189"/>
      <c r="IX9" s="189"/>
      <c r="IY9" s="189"/>
      <c r="IZ9" s="189"/>
      <c r="JA9" s="189"/>
      <c r="JB9" s="189"/>
      <c r="JC9" s="189"/>
      <c r="JD9" s="189"/>
      <c r="JE9" s="189"/>
      <c r="JF9" s="189"/>
      <c r="JG9" s="189"/>
      <c r="JH9" s="189"/>
      <c r="JI9" s="189"/>
      <c r="JJ9" s="189"/>
      <c r="JK9" s="189"/>
      <c r="JL9" s="189"/>
      <c r="JM9" s="189"/>
      <c r="JN9" s="189"/>
      <c r="JO9" s="189"/>
      <c r="JP9" s="189"/>
      <c r="JQ9" s="189"/>
      <c r="JR9" s="189"/>
      <c r="JS9" s="189"/>
      <c r="JT9" s="189"/>
      <c r="JU9" s="189"/>
      <c r="JV9" s="189"/>
      <c r="JW9" s="189"/>
      <c r="JX9" s="189"/>
      <c r="JY9" s="189"/>
      <c r="JZ9" s="189"/>
      <c r="KA9" s="189"/>
      <c r="KB9" s="189"/>
      <c r="KC9" s="189"/>
      <c r="KD9" s="189"/>
      <c r="KE9" s="189"/>
      <c r="KF9" s="189"/>
      <c r="KG9" s="189"/>
      <c r="KH9" s="189"/>
      <c r="KI9" s="189"/>
      <c r="KJ9" s="189"/>
      <c r="KK9" s="189"/>
      <c r="KL9" s="189"/>
      <c r="KM9" s="189"/>
      <c r="KN9" s="189"/>
      <c r="KO9" s="189"/>
      <c r="KP9" s="189"/>
      <c r="KQ9" s="189"/>
      <c r="KR9" s="189"/>
      <c r="KS9" s="189"/>
      <c r="KT9" s="189"/>
      <c r="KU9" s="189"/>
      <c r="KV9" s="189"/>
      <c r="KW9" s="189"/>
      <c r="KX9" s="189"/>
      <c r="KY9" s="189"/>
      <c r="KZ9" s="189"/>
      <c r="LA9" s="189"/>
      <c r="LB9" s="189"/>
      <c r="LC9" s="189"/>
      <c r="LD9" s="189"/>
      <c r="LE9" s="189"/>
      <c r="LF9" s="189"/>
      <c r="LG9" s="189"/>
      <c r="LH9" s="189"/>
      <c r="LI9" s="189"/>
      <c r="LJ9" s="189"/>
      <c r="LK9" s="189"/>
      <c r="LL9" s="189"/>
      <c r="LM9" s="189"/>
      <c r="LN9" s="189"/>
      <c r="LO9" s="189"/>
      <c r="LP9" s="189"/>
      <c r="LQ9" s="189"/>
      <c r="LR9" s="189"/>
      <c r="LS9" s="189"/>
      <c r="LT9" s="189"/>
      <c r="LU9" s="189"/>
      <c r="LV9" s="189"/>
      <c r="LW9" s="189"/>
      <c r="LX9" s="189"/>
      <c r="LY9" s="189"/>
      <c r="LZ9" s="189"/>
      <c r="MA9" s="189"/>
      <c r="MB9" s="189"/>
      <c r="MC9" s="189"/>
      <c r="MD9" s="189"/>
      <c r="ME9" s="189"/>
      <c r="MF9" s="189"/>
      <c r="MG9" s="189"/>
      <c r="MH9" s="189"/>
      <c r="MI9" s="189"/>
      <c r="MJ9" s="189"/>
      <c r="MK9" s="189"/>
      <c r="ML9" s="189"/>
      <c r="MM9" s="189"/>
      <c r="MN9" s="189"/>
      <c r="MO9" s="189"/>
      <c r="MP9" s="189"/>
      <c r="MQ9" s="189"/>
      <c r="MR9" s="189"/>
      <c r="MS9" s="189"/>
      <c r="MT9" s="189"/>
      <c r="MU9" s="189"/>
      <c r="MV9" s="189"/>
      <c r="MW9" s="189"/>
      <c r="MX9" s="189"/>
      <c r="MY9" s="189"/>
      <c r="MZ9" s="189"/>
      <c r="NA9" s="189"/>
      <c r="NB9" s="189"/>
      <c r="NC9" s="189"/>
      <c r="ND9" s="189"/>
      <c r="NE9" s="189"/>
      <c r="NF9" s="189"/>
      <c r="NG9" s="189"/>
      <c r="NH9" s="189"/>
      <c r="NI9" s="189"/>
      <c r="NJ9" s="189"/>
      <c r="NK9" s="189"/>
      <c r="NL9" s="189"/>
      <c r="NM9" s="189"/>
      <c r="NN9" s="189"/>
      <c r="NO9" s="189"/>
      <c r="NP9" s="189"/>
      <c r="NQ9" s="189"/>
      <c r="NR9" s="189"/>
      <c r="NS9" s="189"/>
      <c r="NT9" s="189"/>
      <c r="NU9" s="189"/>
      <c r="NV9" s="189"/>
      <c r="NW9" s="189"/>
      <c r="NX9" s="189"/>
      <c r="NY9" s="189"/>
      <c r="NZ9" s="189"/>
      <c r="OA9" s="189"/>
      <c r="OB9" s="189"/>
      <c r="OC9" s="189"/>
      <c r="OD9" s="189"/>
      <c r="OE9" s="189"/>
      <c r="OF9" s="189"/>
      <c r="OG9" s="189"/>
      <c r="OH9" s="189"/>
      <c r="OI9" s="189"/>
      <c r="OJ9" s="189"/>
      <c r="OK9" s="189"/>
      <c r="OL9" s="189"/>
      <c r="OM9" s="189"/>
      <c r="ON9" s="189"/>
      <c r="OO9" s="189"/>
      <c r="OP9" s="189"/>
      <c r="OQ9" s="189"/>
      <c r="OR9" s="189"/>
      <c r="OS9" s="189"/>
      <c r="OT9" s="189"/>
      <c r="OU9" s="189"/>
      <c r="OV9" s="189"/>
      <c r="OW9" s="189"/>
      <c r="OX9" s="189"/>
      <c r="OY9" s="189"/>
      <c r="OZ9" s="189"/>
      <c r="PA9" s="189"/>
      <c r="PB9" s="189"/>
      <c r="PC9" s="189"/>
      <c r="PD9" s="189"/>
      <c r="PE9" s="189"/>
      <c r="PF9" s="189"/>
      <c r="PG9" s="189"/>
      <c r="PH9" s="189"/>
      <c r="PI9" s="189"/>
      <c r="PJ9" s="189"/>
      <c r="PK9" s="189"/>
      <c r="PL9" s="189"/>
      <c r="PM9" s="189"/>
      <c r="PN9" s="189"/>
      <c r="PO9" s="189"/>
      <c r="PP9" s="189"/>
      <c r="PQ9" s="189"/>
      <c r="PR9" s="189"/>
      <c r="PS9" s="189"/>
      <c r="PT9" s="189"/>
      <c r="PU9" s="189"/>
      <c r="PV9" s="189"/>
      <c r="PW9" s="189"/>
      <c r="PX9" s="189"/>
      <c r="PY9" s="189"/>
      <c r="PZ9" s="189"/>
      <c r="QA9" s="189"/>
      <c r="QB9" s="189"/>
      <c r="QC9" s="189"/>
      <c r="QD9" s="189"/>
      <c r="QE9" s="189"/>
      <c r="QF9" s="189"/>
      <c r="QG9" s="189"/>
      <c r="QH9" s="189"/>
      <c r="QI9" s="189"/>
      <c r="QJ9" s="189"/>
      <c r="QK9" s="189"/>
      <c r="QL9" s="189"/>
      <c r="QM9" s="189"/>
      <c r="QN9" s="189"/>
      <c r="QO9" s="189"/>
      <c r="QP9" s="189"/>
      <c r="QQ9" s="189"/>
      <c r="QR9" s="189"/>
      <c r="QS9" s="189"/>
      <c r="QT9" s="189"/>
      <c r="QU9" s="189"/>
      <c r="QV9" s="189"/>
      <c r="QW9" s="189"/>
      <c r="QX9" s="189"/>
      <c r="QY9" s="189"/>
      <c r="QZ9" s="189"/>
      <c r="RA9" s="189"/>
      <c r="RB9" s="189"/>
      <c r="RC9" s="189"/>
      <c r="RD9" s="189"/>
      <c r="RE9" s="189"/>
      <c r="RF9" s="189"/>
      <c r="RG9" s="189"/>
      <c r="RH9" s="189"/>
      <c r="RI9" s="189"/>
      <c r="RJ9" s="189"/>
      <c r="RK9" s="189"/>
      <c r="RL9" s="189"/>
      <c r="RM9" s="189"/>
      <c r="RN9" s="189"/>
      <c r="RO9" s="189"/>
      <c r="RP9" s="189"/>
      <c r="RQ9" s="189"/>
      <c r="RR9" s="189"/>
      <c r="RS9" s="189"/>
      <c r="RT9" s="189"/>
      <c r="RU9" s="189"/>
      <c r="RV9" s="189"/>
      <c r="RW9" s="189"/>
      <c r="RX9" s="189"/>
      <c r="RY9" s="189"/>
      <c r="RZ9" s="189"/>
      <c r="SA9" s="189"/>
      <c r="SB9" s="189"/>
      <c r="SC9" s="189"/>
      <c r="SD9" s="189"/>
      <c r="SE9" s="189"/>
      <c r="SF9" s="189"/>
      <c r="SG9" s="189"/>
      <c r="SH9" s="189"/>
      <c r="SI9" s="189"/>
      <c r="SJ9" s="189"/>
      <c r="SK9" s="189"/>
      <c r="SL9" s="189"/>
      <c r="SM9" s="189"/>
      <c r="SN9" s="189"/>
      <c r="SO9" s="189"/>
      <c r="SP9" s="189"/>
      <c r="SQ9" s="189"/>
      <c r="SR9" s="189"/>
      <c r="SS9" s="189"/>
      <c r="ST9" s="189"/>
      <c r="SU9" s="189"/>
      <c r="SV9" s="189"/>
      <c r="SW9" s="189"/>
      <c r="SX9" s="189"/>
      <c r="SY9" s="189"/>
      <c r="SZ9" s="189"/>
      <c r="TA9" s="189"/>
      <c r="TB9" s="189"/>
      <c r="TC9" s="189"/>
      <c r="TD9" s="189"/>
      <c r="TE9" s="189"/>
      <c r="TF9" s="189"/>
      <c r="TG9" s="189"/>
      <c r="TH9" s="189"/>
      <c r="TI9" s="189"/>
      <c r="TJ9" s="189"/>
      <c r="TK9" s="189"/>
      <c r="TL9" s="189"/>
      <c r="TM9" s="189"/>
      <c r="TN9" s="189"/>
      <c r="TO9" s="189"/>
      <c r="TP9" s="189"/>
      <c r="TQ9" s="189"/>
      <c r="TR9" s="189"/>
      <c r="TS9" s="189"/>
      <c r="TT9" s="189"/>
      <c r="TU9" s="189"/>
      <c r="TV9" s="189"/>
      <c r="TW9" s="189"/>
      <c r="TX9" s="189"/>
      <c r="TY9" s="189"/>
      <c r="TZ9" s="189"/>
      <c r="UA9" s="189"/>
      <c r="UB9" s="189"/>
      <c r="UC9" s="189"/>
      <c r="UD9" s="189"/>
      <c r="UE9" s="189"/>
      <c r="UF9" s="189"/>
      <c r="UG9" s="189"/>
      <c r="UH9" s="189"/>
      <c r="UI9" s="189"/>
      <c r="UJ9" s="189"/>
      <c r="UK9" s="189"/>
      <c r="UL9" s="189"/>
      <c r="UM9" s="189"/>
      <c r="UN9" s="189"/>
      <c r="UO9" s="189"/>
      <c r="UP9" s="189"/>
      <c r="UQ9" s="189"/>
      <c r="UR9" s="189"/>
      <c r="US9" s="189"/>
      <c r="UT9" s="189"/>
      <c r="UU9" s="189"/>
      <c r="UV9" s="189"/>
      <c r="UW9" s="189"/>
      <c r="UX9" s="189"/>
      <c r="UY9" s="189"/>
      <c r="UZ9" s="189"/>
      <c r="VA9" s="189"/>
      <c r="VB9" s="189"/>
      <c r="VC9" s="189"/>
      <c r="VD9" s="189"/>
      <c r="VE9" s="189"/>
      <c r="VF9" s="189"/>
      <c r="VG9" s="189"/>
      <c r="VH9" s="189"/>
      <c r="VI9" s="189"/>
      <c r="VJ9" s="189"/>
      <c r="VK9" s="189"/>
      <c r="VL9" s="189"/>
      <c r="VM9" s="189"/>
      <c r="VN9" s="189"/>
      <c r="VO9" s="189"/>
      <c r="VP9" s="189"/>
      <c r="VQ9" s="189"/>
      <c r="VR9" s="189"/>
      <c r="VS9" s="189"/>
      <c r="VT9" s="189"/>
      <c r="VU9" s="189"/>
      <c r="VV9" s="189"/>
      <c r="VW9" s="189"/>
      <c r="VX9" s="189"/>
      <c r="VY9" s="189"/>
      <c r="VZ9" s="189"/>
      <c r="WA9" s="189"/>
      <c r="WB9" s="189"/>
      <c r="WC9" s="189"/>
      <c r="WD9" s="189"/>
      <c r="WE9" s="189"/>
      <c r="WF9" s="189"/>
      <c r="WG9" s="189"/>
      <c r="WH9" s="189"/>
      <c r="WI9" s="189"/>
      <c r="WJ9" s="189"/>
      <c r="WK9" s="189"/>
      <c r="WL9" s="189"/>
      <c r="WM9" s="189"/>
      <c r="WN9" s="189"/>
      <c r="WO9" s="189"/>
      <c r="WP9" s="189"/>
      <c r="WQ9" s="189"/>
      <c r="WR9" s="189"/>
      <c r="WS9" s="189"/>
      <c r="WT9" s="189"/>
      <c r="WU9" s="189"/>
      <c r="WV9" s="189"/>
      <c r="WW9" s="189"/>
      <c r="WX9" s="189"/>
      <c r="WY9" s="189"/>
      <c r="WZ9" s="189"/>
      <c r="XA9" s="189"/>
      <c r="XB9" s="189"/>
      <c r="XC9" s="189"/>
      <c r="XD9" s="189"/>
      <c r="XE9" s="189"/>
      <c r="XF9" s="189"/>
      <c r="XG9" s="189"/>
      <c r="XH9" s="189"/>
      <c r="XI9" s="189"/>
      <c r="XJ9" s="189"/>
      <c r="XK9" s="189"/>
      <c r="XL9" s="189"/>
      <c r="XM9" s="189"/>
      <c r="XN9" s="189"/>
      <c r="XO9" s="189"/>
      <c r="XP9" s="189"/>
      <c r="XQ9" s="189"/>
      <c r="XR9" s="189"/>
      <c r="XS9" s="189"/>
      <c r="XT9" s="189"/>
      <c r="XU9" s="189"/>
      <c r="XV9" s="189"/>
      <c r="XW9" s="189"/>
      <c r="XX9" s="189"/>
      <c r="XY9" s="189"/>
      <c r="XZ9" s="189"/>
      <c r="YA9" s="189"/>
      <c r="YB9" s="189"/>
      <c r="YC9" s="189"/>
      <c r="YD9" s="189"/>
      <c r="YE9" s="189"/>
      <c r="YF9" s="189"/>
      <c r="YG9" s="189"/>
      <c r="YH9" s="189"/>
      <c r="YI9" s="189"/>
      <c r="YJ9" s="189"/>
      <c r="YK9" s="189"/>
      <c r="YL9" s="189"/>
      <c r="YM9" s="189"/>
      <c r="YN9" s="189"/>
      <c r="YO9" s="189"/>
      <c r="YP9" s="189"/>
      <c r="YQ9" s="189"/>
      <c r="YR9" s="189"/>
      <c r="YS9" s="189"/>
      <c r="YT9" s="189"/>
      <c r="YU9" s="189"/>
      <c r="YV9" s="189"/>
      <c r="YW9" s="189"/>
      <c r="YX9" s="189"/>
      <c r="YY9" s="189"/>
      <c r="YZ9" s="189"/>
      <c r="ZA9" s="189"/>
      <c r="ZB9" s="189"/>
      <c r="ZC9" s="189"/>
      <c r="ZD9" s="189"/>
      <c r="ZE9" s="189"/>
      <c r="ZF9" s="189"/>
      <c r="ZG9" s="189"/>
      <c r="ZH9" s="189"/>
      <c r="ZI9" s="189"/>
      <c r="ZJ9" s="189"/>
      <c r="ZK9" s="189"/>
      <c r="ZL9" s="189"/>
      <c r="ZM9" s="189"/>
      <c r="ZN9" s="189"/>
      <c r="ZO9" s="189"/>
      <c r="ZP9" s="189"/>
      <c r="ZQ9" s="189"/>
      <c r="ZR9" s="189"/>
      <c r="ZS9" s="189"/>
      <c r="ZT9" s="189"/>
      <c r="ZU9" s="189"/>
      <c r="ZV9" s="189"/>
      <c r="ZW9" s="189"/>
      <c r="ZX9" s="189"/>
      <c r="ZY9" s="189"/>
      <c r="ZZ9" s="189"/>
      <c r="AAA9" s="189"/>
      <c r="AAB9" s="189"/>
      <c r="AAC9" s="189"/>
      <c r="AAD9" s="189"/>
      <c r="AAE9" s="189"/>
      <c r="AAF9" s="189"/>
      <c r="AAG9" s="189"/>
      <c r="AAH9" s="189"/>
      <c r="AAI9" s="189"/>
      <c r="AAJ9" s="189"/>
      <c r="AAK9" s="189"/>
      <c r="AAL9" s="189"/>
      <c r="AAM9" s="189"/>
      <c r="AAN9" s="189"/>
      <c r="AAO9" s="189"/>
      <c r="AAP9" s="189"/>
      <c r="AAQ9" s="189"/>
      <c r="AAR9" s="189"/>
      <c r="AAS9" s="189"/>
      <c r="AAT9" s="189"/>
      <c r="AAU9" s="189"/>
      <c r="AAV9" s="189"/>
      <c r="AAW9" s="189"/>
      <c r="AAX9" s="189"/>
      <c r="AAY9" s="189"/>
      <c r="AAZ9" s="189"/>
      <c r="ABA9" s="189"/>
      <c r="ABB9" s="189"/>
      <c r="ABC9" s="189"/>
      <c r="ABD9" s="189"/>
      <c r="ABE9" s="189"/>
      <c r="ABF9" s="189"/>
      <c r="ABG9" s="189"/>
      <c r="ABH9" s="189"/>
      <c r="ABI9" s="189"/>
      <c r="ABJ9" s="189"/>
      <c r="ABK9" s="189"/>
      <c r="ABL9" s="189"/>
      <c r="ABM9" s="189"/>
      <c r="ABN9" s="189"/>
      <c r="ABO9" s="189"/>
      <c r="ABP9" s="189"/>
      <c r="ABQ9" s="189"/>
      <c r="ABR9" s="189"/>
      <c r="ABS9" s="189"/>
      <c r="ABT9" s="189"/>
      <c r="ABU9" s="189"/>
      <c r="ABV9" s="189"/>
      <c r="ABW9" s="189"/>
      <c r="ABX9" s="189"/>
      <c r="ABY9" s="189"/>
      <c r="ABZ9" s="189"/>
      <c r="ACA9" s="189"/>
      <c r="ACB9" s="189"/>
      <c r="ACC9" s="189"/>
      <c r="ACD9" s="189"/>
      <c r="ACE9" s="189"/>
      <c r="ACF9" s="189"/>
      <c r="ACG9" s="189"/>
      <c r="ACH9" s="189"/>
      <c r="ACI9" s="189"/>
      <c r="ACJ9" s="189"/>
      <c r="ACK9" s="189"/>
      <c r="ACL9" s="189"/>
      <c r="ACM9" s="189"/>
      <c r="ACN9" s="189"/>
      <c r="ACO9" s="189"/>
      <c r="ACP9" s="189"/>
      <c r="ACQ9" s="189"/>
      <c r="ACR9" s="189"/>
      <c r="ACS9" s="189"/>
      <c r="ACT9" s="189"/>
      <c r="ACU9" s="189"/>
      <c r="ACV9" s="189"/>
      <c r="ACW9" s="189"/>
      <c r="ACX9" s="189"/>
      <c r="ACY9" s="189"/>
      <c r="ACZ9" s="189"/>
      <c r="ADA9" s="189"/>
      <c r="ADB9" s="189"/>
      <c r="ADC9" s="189"/>
      <c r="ADD9" s="189"/>
      <c r="ADE9" s="189"/>
      <c r="ADF9" s="189"/>
      <c r="ADG9" s="189"/>
      <c r="ADH9" s="189"/>
      <c r="ADI9" s="189"/>
      <c r="ADJ9" s="189"/>
      <c r="ADK9" s="189"/>
      <c r="ADL9" s="189"/>
      <c r="ADM9" s="189"/>
      <c r="ADN9" s="189"/>
      <c r="ADO9" s="189"/>
      <c r="ADP9" s="189"/>
      <c r="ADQ9" s="189"/>
      <c r="ADR9" s="189"/>
      <c r="ADS9" s="189"/>
      <c r="ADT9" s="189"/>
      <c r="ADU9" s="189"/>
      <c r="ADV9" s="189"/>
      <c r="ADW9" s="189"/>
      <c r="ADX9" s="189"/>
      <c r="ADY9" s="189"/>
      <c r="ADZ9" s="189"/>
      <c r="AEA9" s="189"/>
      <c r="AEB9" s="189"/>
      <c r="AEC9" s="189"/>
      <c r="AED9" s="189"/>
      <c r="AEE9" s="189"/>
      <c r="AEF9" s="189"/>
      <c r="AEG9" s="189"/>
      <c r="AEH9" s="189"/>
      <c r="AEI9" s="189"/>
      <c r="AEJ9" s="189"/>
      <c r="AEK9" s="189"/>
      <c r="AEL9" s="189"/>
      <c r="AEM9" s="189"/>
      <c r="AEN9" s="189"/>
      <c r="AEO9" s="189"/>
      <c r="AEP9" s="189"/>
      <c r="AEQ9" s="189"/>
      <c r="AER9" s="189"/>
      <c r="AES9" s="189"/>
      <c r="AET9" s="189"/>
      <c r="AEU9" s="189"/>
      <c r="AEV9" s="189"/>
      <c r="AEW9" s="189"/>
      <c r="AEX9" s="189"/>
      <c r="AEY9" s="189"/>
      <c r="AEZ9" s="189"/>
      <c r="AFA9" s="189"/>
      <c r="AFB9" s="189"/>
      <c r="AFC9" s="189"/>
      <c r="AFD9" s="189"/>
      <c r="AFE9" s="189"/>
      <c r="AFF9" s="189"/>
      <c r="AFG9" s="189"/>
      <c r="AFH9" s="189"/>
      <c r="AFI9" s="189"/>
      <c r="AFJ9" s="189"/>
      <c r="AFK9" s="189"/>
      <c r="AFL9" s="189"/>
      <c r="AFM9" s="189"/>
      <c r="AFN9" s="189"/>
      <c r="AFO9" s="189"/>
      <c r="AFP9" s="189"/>
      <c r="AFQ9" s="189"/>
      <c r="AFR9" s="189"/>
      <c r="AFS9" s="189"/>
      <c r="AFT9" s="189"/>
      <c r="AFU9" s="189"/>
      <c r="AFV9" s="189"/>
      <c r="AFW9" s="189"/>
      <c r="AFX9" s="189"/>
      <c r="AFY9" s="189"/>
      <c r="AFZ9" s="189"/>
      <c r="AGA9" s="189"/>
      <c r="AGB9" s="189"/>
      <c r="AGC9" s="189"/>
      <c r="AGD9" s="189"/>
      <c r="AGE9" s="189"/>
      <c r="AGF9" s="189"/>
      <c r="AGG9" s="189"/>
      <c r="AGH9" s="189"/>
      <c r="AGI9" s="189"/>
      <c r="AGJ9" s="189"/>
      <c r="AGK9" s="189"/>
      <c r="AGL9" s="189"/>
      <c r="AGM9" s="189"/>
      <c r="AGN9" s="189"/>
      <c r="AGO9" s="189"/>
      <c r="AGP9" s="189"/>
      <c r="AGQ9" s="189"/>
      <c r="AGR9" s="189"/>
      <c r="AGS9" s="189"/>
      <c r="AGT9" s="189"/>
      <c r="AGU9" s="189"/>
      <c r="AGV9" s="189"/>
      <c r="AGW9" s="189"/>
      <c r="AGX9" s="189"/>
      <c r="AGY9" s="189"/>
      <c r="AGZ9" s="189"/>
      <c r="AHA9" s="189"/>
      <c r="AHB9" s="189"/>
      <c r="AHC9" s="189"/>
      <c r="AHD9" s="189"/>
      <c r="AHE9" s="189"/>
      <c r="AHF9" s="189"/>
      <c r="AHG9" s="189"/>
      <c r="AHH9" s="189"/>
      <c r="AHI9" s="189"/>
      <c r="AHJ9" s="189"/>
      <c r="AHK9" s="189"/>
      <c r="AHL9" s="189"/>
      <c r="AHM9" s="189"/>
      <c r="AHN9" s="189"/>
      <c r="AHO9" s="189"/>
      <c r="AHP9" s="189"/>
      <c r="AHQ9" s="189"/>
      <c r="AHR9" s="189"/>
      <c r="AHS9" s="189"/>
      <c r="AHT9" s="189"/>
      <c r="AHU9" s="189"/>
      <c r="AHV9" s="189"/>
      <c r="AHW9" s="189"/>
      <c r="AHX9" s="189"/>
      <c r="AHY9" s="189"/>
      <c r="AHZ9" s="189"/>
      <c r="AIA9" s="189"/>
      <c r="AIB9" s="189"/>
      <c r="AIC9" s="189"/>
      <c r="AID9" s="189"/>
      <c r="AIE9" s="189"/>
      <c r="AIF9" s="189"/>
      <c r="AIG9" s="189"/>
      <c r="AIH9" s="189"/>
      <c r="AII9" s="189"/>
      <c r="AIJ9" s="189"/>
      <c r="AIK9" s="189"/>
      <c r="AIL9" s="189"/>
      <c r="AIM9" s="189"/>
      <c r="AIN9" s="189"/>
      <c r="AIO9" s="189"/>
      <c r="AIP9" s="189"/>
      <c r="AIQ9" s="189"/>
      <c r="AIR9" s="189"/>
      <c r="AIS9" s="189"/>
      <c r="AIT9" s="189"/>
      <c r="AIU9" s="189"/>
      <c r="AIV9" s="189"/>
      <c r="AIW9" s="189"/>
      <c r="AIX9" s="189"/>
      <c r="AIY9" s="189"/>
      <c r="AIZ9" s="189"/>
      <c r="AJA9" s="189"/>
      <c r="AJB9" s="189"/>
      <c r="AJC9" s="189"/>
      <c r="AJD9" s="189"/>
      <c r="AJE9" s="189"/>
      <c r="AJF9" s="189"/>
      <c r="AJG9" s="189"/>
      <c r="AJH9" s="189"/>
      <c r="AJI9" s="189"/>
      <c r="AJJ9" s="189"/>
      <c r="AJK9" s="189"/>
      <c r="AJL9" s="189"/>
      <c r="AJM9" s="189"/>
      <c r="AJN9" s="189"/>
      <c r="AJO9" s="189"/>
      <c r="AJP9" s="189"/>
      <c r="AJQ9" s="189"/>
      <c r="AJR9" s="189"/>
      <c r="AJS9" s="189"/>
      <c r="AJT9" s="189"/>
      <c r="AJU9" s="189"/>
      <c r="AJV9" s="189"/>
      <c r="AJW9" s="189"/>
      <c r="AJX9" s="189"/>
      <c r="AJY9" s="189"/>
      <c r="AJZ9" s="189"/>
      <c r="AKA9" s="189"/>
      <c r="AKB9" s="189"/>
      <c r="AKC9" s="189"/>
      <c r="AKD9" s="189"/>
      <c r="AKE9" s="189"/>
      <c r="AKF9" s="189"/>
      <c r="AKG9" s="189"/>
      <c r="AKH9" s="189"/>
      <c r="AKI9" s="189"/>
      <c r="AKJ9" s="189"/>
      <c r="AKK9" s="189"/>
      <c r="AKL9" s="189"/>
      <c r="AKM9" s="189"/>
      <c r="AKN9" s="189"/>
      <c r="AKO9" s="189"/>
      <c r="AKP9" s="189"/>
      <c r="AKQ9" s="189"/>
      <c r="AKR9" s="189"/>
      <c r="AKS9" s="189"/>
      <c r="AKT9" s="189"/>
      <c r="AKU9" s="189"/>
      <c r="AKV9" s="189"/>
      <c r="AKW9" s="189"/>
      <c r="AKX9" s="189"/>
      <c r="AKY9" s="189"/>
      <c r="AKZ9" s="189"/>
      <c r="ALA9" s="189"/>
      <c r="ALB9" s="189"/>
      <c r="ALC9" s="189"/>
      <c r="ALD9" s="189"/>
      <c r="ALE9" s="189"/>
      <c r="ALF9" s="189"/>
      <c r="ALG9" s="189"/>
      <c r="ALH9" s="189"/>
      <c r="ALI9" s="189"/>
      <c r="ALJ9" s="189"/>
      <c r="ALK9" s="189"/>
      <c r="ALL9" s="189"/>
      <c r="ALM9" s="189"/>
      <c r="ALN9" s="189"/>
      <c r="ALO9" s="189"/>
      <c r="ALP9" s="189"/>
      <c r="ALQ9" s="189"/>
      <c r="ALR9" s="189"/>
      <c r="ALS9" s="189"/>
      <c r="ALT9" s="189"/>
      <c r="ALU9" s="189"/>
      <c r="ALV9" s="189"/>
      <c r="ALW9" s="189"/>
      <c r="ALX9" s="189"/>
      <c r="ALY9" s="189"/>
      <c r="ALZ9" s="189"/>
      <c r="AMA9" s="189"/>
      <c r="AMB9" s="189"/>
      <c r="AMC9" s="189"/>
      <c r="AMD9" s="189"/>
      <c r="AME9" s="189"/>
      <c r="AMF9" s="189"/>
      <c r="AMG9" s="189"/>
      <c r="AMH9" s="189"/>
      <c r="AMI9" s="189"/>
      <c r="AMJ9" s="189"/>
      <c r="AMK9" s="189"/>
      <c r="AML9" s="189"/>
      <c r="AMM9" s="189"/>
      <c r="AMN9" s="189"/>
      <c r="AMO9" s="189"/>
      <c r="AMP9" s="189"/>
      <c r="AMQ9" s="189"/>
      <c r="AMR9" s="189"/>
      <c r="AMS9" s="189"/>
      <c r="AMT9" s="189"/>
      <c r="AMU9" s="189"/>
      <c r="AMV9" s="189"/>
      <c r="AMW9" s="189"/>
      <c r="AMX9" s="189"/>
      <c r="AMY9" s="189"/>
      <c r="AMZ9" s="189"/>
      <c r="ANA9" s="189"/>
      <c r="ANB9" s="189"/>
      <c r="ANC9" s="189"/>
      <c r="AND9" s="189"/>
      <c r="ANE9" s="189"/>
      <c r="ANF9" s="189"/>
      <c r="ANG9" s="189"/>
      <c r="ANH9" s="189"/>
      <c r="ANI9" s="189"/>
      <c r="ANJ9" s="189"/>
      <c r="ANK9" s="189"/>
      <c r="ANL9" s="189"/>
      <c r="ANM9" s="189"/>
      <c r="ANN9" s="189"/>
      <c r="ANO9" s="189"/>
      <c r="ANP9" s="189"/>
      <c r="ANQ9" s="189"/>
      <c r="ANR9" s="189"/>
      <c r="ANS9" s="189"/>
      <c r="ANT9" s="189"/>
      <c r="ANU9" s="189"/>
      <c r="ANV9" s="189"/>
      <c r="ANW9" s="189"/>
      <c r="ANX9" s="189"/>
      <c r="ANY9" s="189"/>
      <c r="ANZ9" s="189"/>
      <c r="AOA9" s="189"/>
      <c r="AOB9" s="189"/>
      <c r="AOC9" s="189"/>
      <c r="AOD9" s="189"/>
      <c r="AOE9" s="189"/>
      <c r="AOF9" s="189"/>
      <c r="AOG9" s="189"/>
      <c r="AOH9" s="189"/>
      <c r="AOI9" s="189"/>
      <c r="AOJ9" s="189"/>
      <c r="AOK9" s="189"/>
      <c r="AOL9" s="189"/>
      <c r="AOM9" s="189"/>
      <c r="AON9" s="189"/>
      <c r="AOO9" s="189"/>
      <c r="AOP9" s="189"/>
      <c r="AOQ9" s="189"/>
      <c r="AOR9" s="189"/>
      <c r="AOS9" s="189"/>
      <c r="AOT9" s="189"/>
      <c r="AOU9" s="189"/>
      <c r="AOV9" s="189"/>
      <c r="AOW9" s="189"/>
      <c r="AOX9" s="189"/>
      <c r="AOY9" s="189"/>
      <c r="AOZ9" s="189"/>
      <c r="APA9" s="189"/>
      <c r="APB9" s="189"/>
      <c r="APC9" s="189"/>
      <c r="APD9" s="189"/>
      <c r="APE9" s="189"/>
      <c r="APF9" s="189"/>
      <c r="APG9" s="189"/>
      <c r="APH9" s="189"/>
      <c r="API9" s="189"/>
      <c r="APJ9" s="189"/>
      <c r="APK9" s="189"/>
      <c r="APL9" s="189"/>
      <c r="APM9" s="189"/>
      <c r="APN9" s="189"/>
      <c r="APO9" s="189"/>
      <c r="APP9" s="189"/>
      <c r="APQ9" s="189"/>
      <c r="APR9" s="189"/>
      <c r="APS9" s="189"/>
      <c r="APT9" s="189"/>
      <c r="APU9" s="189"/>
      <c r="APV9" s="189"/>
      <c r="APW9" s="189"/>
      <c r="APX9" s="189"/>
      <c r="APY9" s="189"/>
      <c r="APZ9" s="189"/>
      <c r="AQA9" s="189"/>
      <c r="AQB9" s="189"/>
      <c r="AQC9" s="189"/>
      <c r="AQD9" s="189"/>
      <c r="AQE9" s="189"/>
      <c r="AQF9" s="189"/>
      <c r="AQG9" s="189"/>
      <c r="AQH9" s="189"/>
      <c r="AQI9" s="189"/>
      <c r="AQJ9" s="189"/>
      <c r="AQK9" s="189"/>
      <c r="AQL9" s="189"/>
      <c r="AQM9" s="189"/>
      <c r="AQN9" s="189"/>
      <c r="AQO9" s="189"/>
      <c r="AQP9" s="189"/>
      <c r="AQQ9" s="189"/>
      <c r="AQR9" s="189"/>
      <c r="AQS9" s="189"/>
      <c r="AQT9" s="189"/>
      <c r="AQU9" s="189"/>
      <c r="AQV9" s="189"/>
      <c r="AQW9" s="189"/>
      <c r="AQX9" s="189"/>
      <c r="AQY9" s="189"/>
      <c r="AQZ9" s="189"/>
      <c r="ARA9" s="189"/>
      <c r="ARB9" s="189"/>
      <c r="ARC9" s="189"/>
      <c r="ARD9" s="189"/>
      <c r="ARE9" s="189"/>
      <c r="ARF9" s="189"/>
      <c r="ARG9" s="189"/>
      <c r="ARH9" s="189"/>
      <c r="ARI9" s="189"/>
      <c r="ARJ9" s="189"/>
      <c r="ARK9" s="189"/>
      <c r="ARL9" s="189"/>
      <c r="ARM9" s="189"/>
      <c r="ARN9" s="189"/>
      <c r="ARO9" s="189"/>
      <c r="ARP9" s="189"/>
      <c r="ARQ9" s="189"/>
      <c r="ARR9" s="189"/>
      <c r="ARS9" s="189"/>
      <c r="ART9" s="189"/>
      <c r="ARU9" s="189"/>
      <c r="ARV9" s="189"/>
      <c r="ARW9" s="189"/>
      <c r="ARX9" s="189"/>
      <c r="ARY9" s="189"/>
      <c r="ARZ9" s="189"/>
      <c r="ASA9" s="189"/>
      <c r="ASB9" s="189"/>
      <c r="ASC9" s="189"/>
      <c r="ASD9" s="189"/>
      <c r="ASE9" s="189"/>
      <c r="ASF9" s="189"/>
      <c r="ASG9" s="189"/>
      <c r="ASH9" s="189"/>
      <c r="ASI9" s="189"/>
      <c r="ASJ9" s="189"/>
      <c r="ASK9" s="189"/>
      <c r="ASL9" s="189"/>
      <c r="ASM9" s="189"/>
      <c r="ASN9" s="189"/>
      <c r="ASO9" s="189"/>
      <c r="ASP9" s="189"/>
      <c r="ASQ9" s="189"/>
      <c r="ASR9" s="189"/>
      <c r="ASS9" s="189"/>
      <c r="AST9" s="189"/>
      <c r="ASU9" s="189"/>
      <c r="ASV9" s="189"/>
      <c r="ASW9" s="189"/>
      <c r="ASX9" s="189"/>
      <c r="ASY9" s="189"/>
      <c r="ASZ9" s="189"/>
      <c r="ATA9" s="189"/>
      <c r="ATB9" s="189"/>
      <c r="ATC9" s="189"/>
      <c r="ATD9" s="189"/>
      <c r="ATE9" s="189"/>
      <c r="ATF9" s="189"/>
      <c r="ATG9" s="189"/>
      <c r="ATH9" s="189"/>
      <c r="ATI9" s="189"/>
      <c r="ATJ9" s="189"/>
      <c r="ATK9" s="189"/>
      <c r="ATL9" s="189"/>
      <c r="ATM9" s="189"/>
      <c r="ATN9" s="189"/>
      <c r="ATO9" s="189"/>
      <c r="ATP9" s="189"/>
      <c r="ATQ9" s="189"/>
      <c r="ATR9" s="189"/>
      <c r="ATS9" s="189"/>
      <c r="ATT9" s="189"/>
      <c r="ATU9" s="189"/>
      <c r="ATV9" s="189"/>
      <c r="ATW9" s="189"/>
      <c r="ATX9" s="189"/>
      <c r="ATY9" s="189"/>
      <c r="ATZ9" s="189"/>
      <c r="AUA9" s="189"/>
      <c r="AUB9" s="189"/>
      <c r="AUC9" s="189"/>
      <c r="AUD9" s="189"/>
      <c r="AUE9" s="189"/>
      <c r="AUF9" s="189"/>
      <c r="AUG9" s="189"/>
      <c r="AUH9" s="189"/>
      <c r="AUI9" s="189"/>
      <c r="AUJ9" s="189"/>
      <c r="AUK9" s="189"/>
      <c r="AUL9" s="189"/>
      <c r="AUM9" s="189"/>
      <c r="AUN9" s="189"/>
      <c r="AUO9" s="189"/>
      <c r="AUP9" s="189"/>
      <c r="AUQ9" s="189"/>
      <c r="AUR9" s="189"/>
      <c r="AUS9" s="189"/>
      <c r="AUT9" s="189"/>
      <c r="AUU9" s="189"/>
      <c r="AUV9" s="189"/>
      <c r="AUW9" s="189"/>
      <c r="AUX9" s="189"/>
      <c r="AUY9" s="189"/>
      <c r="AUZ9" s="189"/>
      <c r="AVA9" s="189"/>
      <c r="AVB9" s="189"/>
      <c r="AVC9" s="189"/>
      <c r="AVD9" s="189"/>
      <c r="AVE9" s="189"/>
      <c r="AVF9" s="189"/>
      <c r="AVG9" s="189"/>
      <c r="AVH9" s="189"/>
      <c r="AVI9" s="189"/>
      <c r="AVJ9" s="189"/>
      <c r="AVK9" s="189"/>
      <c r="AVL9" s="189"/>
      <c r="AVM9" s="189"/>
      <c r="AVN9" s="189"/>
      <c r="AVO9" s="189"/>
      <c r="AVP9" s="189"/>
      <c r="AVQ9" s="189"/>
      <c r="AVR9" s="189"/>
      <c r="AVS9" s="189"/>
      <c r="AVT9" s="189"/>
      <c r="AVU9" s="189"/>
      <c r="AVV9" s="189"/>
      <c r="AVW9" s="189"/>
      <c r="AVX9" s="189"/>
      <c r="AVY9" s="189"/>
      <c r="AVZ9" s="189"/>
      <c r="AWA9" s="189"/>
      <c r="AWB9" s="189"/>
      <c r="AWC9" s="189"/>
      <c r="AWD9" s="189"/>
      <c r="AWE9" s="189"/>
      <c r="AWF9" s="189"/>
      <c r="AWG9" s="189"/>
      <c r="AWH9" s="189"/>
      <c r="AWI9" s="189"/>
      <c r="AWJ9" s="189"/>
      <c r="AWK9" s="189"/>
      <c r="AWL9" s="189"/>
      <c r="AWM9" s="189"/>
      <c r="AWN9" s="189"/>
      <c r="AWO9" s="189"/>
      <c r="AWP9" s="189"/>
      <c r="AWQ9" s="189"/>
      <c r="AWR9" s="189"/>
      <c r="AWS9" s="189"/>
      <c r="AWT9" s="189"/>
      <c r="AWU9" s="189"/>
      <c r="AWV9" s="189"/>
      <c r="AWW9" s="189"/>
      <c r="AWX9" s="189"/>
      <c r="AWY9" s="189"/>
      <c r="AWZ9" s="189"/>
      <c r="AXA9" s="189"/>
      <c r="AXB9" s="189"/>
      <c r="AXC9" s="189"/>
      <c r="AXD9" s="189"/>
      <c r="AXE9" s="189"/>
      <c r="AXF9" s="189"/>
      <c r="AXG9" s="189"/>
      <c r="AXH9" s="189"/>
      <c r="AXI9" s="189"/>
      <c r="AXJ9" s="189"/>
      <c r="AXK9" s="189"/>
      <c r="AXL9" s="189"/>
      <c r="AXM9" s="189"/>
      <c r="AXN9" s="189"/>
      <c r="AXO9" s="189"/>
      <c r="AXP9" s="189"/>
      <c r="AXQ9" s="189"/>
      <c r="AXR9" s="189"/>
      <c r="AXS9" s="189"/>
      <c r="AXT9" s="189"/>
      <c r="AXU9" s="189"/>
      <c r="AXV9" s="189"/>
      <c r="AXW9" s="189"/>
      <c r="AXX9" s="189"/>
      <c r="AXY9" s="189"/>
      <c r="AXZ9" s="189"/>
      <c r="AYA9" s="189"/>
      <c r="AYB9" s="189"/>
      <c r="AYC9" s="189"/>
      <c r="AYD9" s="189"/>
      <c r="AYE9" s="189"/>
      <c r="AYF9" s="189"/>
      <c r="AYG9" s="189"/>
      <c r="AYH9" s="189"/>
      <c r="AYI9" s="189"/>
      <c r="AYJ9" s="189"/>
      <c r="AYK9" s="189"/>
      <c r="AYL9" s="189"/>
      <c r="AYM9" s="189"/>
      <c r="AYN9" s="189"/>
      <c r="AYO9" s="189"/>
      <c r="AYP9" s="189"/>
      <c r="AYQ9" s="189"/>
      <c r="AYR9" s="189"/>
      <c r="AYS9" s="189"/>
      <c r="AYT9" s="189"/>
      <c r="AYU9" s="189"/>
      <c r="AYV9" s="189"/>
      <c r="AYW9" s="189"/>
      <c r="AYX9" s="189"/>
      <c r="AYY9" s="189"/>
      <c r="AYZ9" s="189"/>
      <c r="AZA9" s="189"/>
      <c r="AZB9" s="189"/>
      <c r="AZC9" s="189"/>
      <c r="AZD9" s="189"/>
      <c r="AZE9" s="189"/>
      <c r="AZF9" s="189"/>
      <c r="AZG9" s="189"/>
      <c r="AZH9" s="189"/>
      <c r="AZI9" s="189"/>
      <c r="AZJ9" s="189"/>
      <c r="AZK9" s="189"/>
      <c r="AZL9" s="189"/>
      <c r="AZM9" s="189"/>
      <c r="AZN9" s="189"/>
      <c r="AZO9" s="189"/>
      <c r="AZP9" s="189"/>
      <c r="AZQ9" s="189"/>
      <c r="AZR9" s="189"/>
      <c r="AZS9" s="189"/>
      <c r="AZT9" s="189"/>
      <c r="AZU9" s="189"/>
      <c r="AZV9" s="189"/>
      <c r="AZW9" s="189"/>
      <c r="AZX9" s="189"/>
      <c r="AZY9" s="189"/>
      <c r="AZZ9" s="189"/>
      <c r="BAA9" s="189"/>
      <c r="BAB9" s="189"/>
      <c r="BAC9" s="189"/>
      <c r="BAD9" s="189"/>
      <c r="BAE9" s="189"/>
      <c r="BAF9" s="189"/>
      <c r="BAG9" s="189"/>
      <c r="BAH9" s="189"/>
      <c r="BAI9" s="189"/>
      <c r="BAJ9" s="189"/>
      <c r="BAK9" s="189"/>
      <c r="BAL9" s="189"/>
      <c r="BAM9" s="189"/>
      <c r="BAN9" s="189"/>
      <c r="BAO9" s="189"/>
      <c r="BAP9" s="189"/>
      <c r="BAQ9" s="189"/>
      <c r="BAR9" s="189"/>
      <c r="BAS9" s="189"/>
      <c r="BAT9" s="189"/>
      <c r="BAU9" s="189"/>
      <c r="BAV9" s="189"/>
      <c r="BAW9" s="189"/>
      <c r="BAX9" s="189"/>
      <c r="BAY9" s="189"/>
      <c r="BAZ9" s="189"/>
      <c r="BBA9" s="189"/>
      <c r="BBB9" s="189"/>
      <c r="BBC9" s="189"/>
      <c r="BBD9" s="189"/>
      <c r="BBE9" s="189"/>
      <c r="BBF9" s="189"/>
      <c r="BBG9" s="189"/>
      <c r="BBH9" s="189"/>
      <c r="BBI9" s="189"/>
      <c r="BBJ9" s="189"/>
      <c r="BBK9" s="189"/>
      <c r="BBL9" s="189"/>
      <c r="BBM9" s="189"/>
      <c r="BBN9" s="189"/>
      <c r="BBO9" s="189"/>
      <c r="BBP9" s="189"/>
      <c r="BBQ9" s="189"/>
      <c r="BBR9" s="189"/>
      <c r="BBS9" s="189"/>
      <c r="BBT9" s="189"/>
      <c r="BBU9" s="189"/>
      <c r="BBV9" s="189"/>
      <c r="BBW9" s="189"/>
      <c r="BBX9" s="189"/>
      <c r="BBY9" s="189"/>
      <c r="BBZ9" s="189"/>
      <c r="BCA9" s="189"/>
      <c r="BCB9" s="189"/>
      <c r="BCC9" s="189"/>
      <c r="BCD9" s="189"/>
      <c r="BCE9" s="189"/>
      <c r="BCF9" s="189"/>
      <c r="BCG9" s="189"/>
      <c r="BCH9" s="189"/>
      <c r="BCI9" s="189"/>
      <c r="BCJ9" s="189"/>
      <c r="BCK9" s="189"/>
      <c r="BCL9" s="189"/>
      <c r="BCM9" s="189"/>
      <c r="BCN9" s="189"/>
      <c r="BCO9" s="189"/>
      <c r="BCP9" s="189"/>
      <c r="BCQ9" s="189"/>
      <c r="BCR9" s="189"/>
      <c r="BCS9" s="189"/>
      <c r="BCT9" s="189"/>
      <c r="BCU9" s="189"/>
      <c r="BCV9" s="189"/>
      <c r="BCW9" s="189"/>
      <c r="BCX9" s="189"/>
      <c r="BCY9" s="189"/>
      <c r="BCZ9" s="189"/>
      <c r="BDA9" s="189"/>
      <c r="BDB9" s="189"/>
      <c r="BDC9" s="189"/>
      <c r="BDD9" s="189"/>
      <c r="BDE9" s="189"/>
      <c r="BDF9" s="189"/>
      <c r="BDG9" s="189"/>
      <c r="BDH9" s="189"/>
      <c r="BDI9" s="189"/>
      <c r="BDJ9" s="189"/>
      <c r="BDK9" s="189"/>
      <c r="BDL9" s="189"/>
      <c r="BDM9" s="189"/>
      <c r="BDN9" s="189"/>
      <c r="BDO9" s="189"/>
      <c r="BDP9" s="189"/>
      <c r="BDQ9" s="189"/>
      <c r="BDR9" s="189"/>
      <c r="BDS9" s="189"/>
      <c r="BDT9" s="189"/>
      <c r="BDU9" s="189"/>
      <c r="BDV9" s="189"/>
      <c r="BDW9" s="189"/>
      <c r="BDX9" s="189"/>
      <c r="BDY9" s="189"/>
      <c r="BDZ9" s="189"/>
      <c r="BEA9" s="189"/>
      <c r="BEB9" s="189"/>
      <c r="BEC9" s="189"/>
      <c r="BED9" s="189"/>
      <c r="BEE9" s="189"/>
      <c r="BEF9" s="189"/>
      <c r="BEG9" s="189"/>
      <c r="BEH9" s="189"/>
      <c r="BEI9" s="189"/>
      <c r="BEJ9" s="189"/>
      <c r="BEK9" s="189"/>
      <c r="BEL9" s="189"/>
      <c r="BEM9" s="189"/>
      <c r="BEN9" s="189"/>
      <c r="BEO9" s="189"/>
      <c r="BEP9" s="189"/>
      <c r="BEQ9" s="189"/>
      <c r="BER9" s="189"/>
      <c r="BES9" s="189"/>
      <c r="BET9" s="189"/>
      <c r="BEU9" s="189"/>
      <c r="BEV9" s="189"/>
      <c r="BEW9" s="189"/>
      <c r="BEX9" s="189"/>
      <c r="BEY9" s="189"/>
      <c r="BEZ9" s="189"/>
      <c r="BFA9" s="189"/>
      <c r="BFB9" s="189"/>
      <c r="BFC9" s="189"/>
      <c r="BFD9" s="189"/>
      <c r="BFE9" s="189"/>
      <c r="BFF9" s="189"/>
      <c r="BFG9" s="189"/>
      <c r="BFH9" s="189"/>
      <c r="BFI9" s="189"/>
      <c r="BFJ9" s="189"/>
      <c r="BFK9" s="189"/>
      <c r="BFL9" s="189"/>
      <c r="BFM9" s="189"/>
      <c r="BFN9" s="189"/>
      <c r="BFO9" s="189"/>
      <c r="BFP9" s="189"/>
      <c r="BFQ9" s="189"/>
      <c r="BFR9" s="189"/>
      <c r="BFS9" s="189"/>
      <c r="BFT9" s="189"/>
      <c r="BFU9" s="189"/>
      <c r="BFV9" s="189"/>
      <c r="BFW9" s="189"/>
      <c r="BFX9" s="189"/>
      <c r="BFY9" s="189"/>
      <c r="BFZ9" s="189"/>
      <c r="BGA9" s="189"/>
      <c r="BGB9" s="189"/>
      <c r="BGC9" s="189"/>
      <c r="BGD9" s="189"/>
      <c r="BGE9" s="189"/>
      <c r="BGF9" s="189"/>
      <c r="BGG9" s="189"/>
      <c r="BGH9" s="189"/>
      <c r="BGI9" s="189"/>
      <c r="BGJ9" s="189"/>
      <c r="BGK9" s="189"/>
      <c r="BGL9" s="189"/>
      <c r="BGM9" s="189"/>
      <c r="BGN9" s="189"/>
      <c r="BGO9" s="189"/>
      <c r="BGP9" s="189"/>
      <c r="BGQ9" s="189"/>
      <c r="BGR9" s="189"/>
      <c r="BGS9" s="189"/>
      <c r="BGT9" s="189"/>
      <c r="BGU9" s="189"/>
      <c r="BGV9" s="189"/>
      <c r="BGW9" s="189"/>
      <c r="BGX9" s="189"/>
      <c r="BGY9" s="189"/>
      <c r="BGZ9" s="189"/>
      <c r="BHA9" s="189"/>
      <c r="BHB9" s="189"/>
      <c r="BHC9" s="189"/>
      <c r="BHD9" s="189"/>
      <c r="BHE9" s="189"/>
      <c r="BHF9" s="189"/>
      <c r="BHG9" s="189"/>
      <c r="BHH9" s="189"/>
      <c r="BHI9" s="189"/>
      <c r="BHJ9" s="189"/>
      <c r="BHK9" s="189"/>
      <c r="BHL9" s="189"/>
      <c r="BHM9" s="189"/>
      <c r="BHN9" s="189"/>
      <c r="BHO9" s="189"/>
      <c r="BHP9" s="189"/>
      <c r="BHQ9" s="189"/>
      <c r="BHR9" s="189"/>
      <c r="BHS9" s="189"/>
      <c r="BHT9" s="189"/>
      <c r="BHU9" s="189"/>
      <c r="BHV9" s="189"/>
      <c r="BHW9" s="189"/>
      <c r="BHX9" s="189"/>
      <c r="BHY9" s="189"/>
      <c r="BHZ9" s="189"/>
      <c r="BIA9" s="189"/>
      <c r="BIB9" s="189"/>
      <c r="BIC9" s="189"/>
      <c r="BID9" s="189"/>
      <c r="BIE9" s="189"/>
      <c r="BIF9" s="189"/>
      <c r="BIG9" s="189"/>
      <c r="BIH9" s="189"/>
      <c r="BII9" s="189"/>
      <c r="BIJ9" s="189"/>
      <c r="BIK9" s="189"/>
      <c r="BIL9" s="189"/>
      <c r="BIM9" s="189"/>
      <c r="BIN9" s="189"/>
      <c r="BIO9" s="189"/>
      <c r="BIP9" s="189"/>
      <c r="BIQ9" s="189"/>
      <c r="BIR9" s="189"/>
      <c r="BIS9" s="189"/>
      <c r="BIT9" s="189"/>
      <c r="BIU9" s="189"/>
      <c r="BIV9" s="189"/>
      <c r="BIW9" s="189"/>
      <c r="BIX9" s="189"/>
      <c r="BIY9" s="189"/>
      <c r="BIZ9" s="189"/>
      <c r="BJA9" s="189"/>
      <c r="BJB9" s="189"/>
      <c r="BJC9" s="189"/>
      <c r="BJD9" s="189"/>
      <c r="BJE9" s="189"/>
      <c r="BJF9" s="189"/>
      <c r="BJG9" s="189"/>
      <c r="BJH9" s="189"/>
      <c r="BJI9" s="189"/>
      <c r="BJJ9" s="189"/>
      <c r="BJK9" s="189"/>
      <c r="BJL9" s="189"/>
      <c r="BJM9" s="189"/>
      <c r="BJN9" s="189"/>
      <c r="BJO9" s="189"/>
      <c r="BJP9" s="189"/>
      <c r="BJQ9" s="189"/>
      <c r="BJR9" s="189"/>
      <c r="BJS9" s="189"/>
      <c r="BJT9" s="189"/>
      <c r="BJU9" s="189"/>
      <c r="BJV9" s="189"/>
      <c r="BJW9" s="189"/>
      <c r="BJX9" s="189"/>
      <c r="BJY9" s="189"/>
      <c r="BJZ9" s="189"/>
      <c r="BKA9" s="189"/>
      <c r="BKB9" s="189"/>
      <c r="BKC9" s="189"/>
      <c r="BKD9" s="189"/>
      <c r="BKE9" s="189"/>
      <c r="BKF9" s="189"/>
      <c r="BKG9" s="189"/>
      <c r="BKH9" s="189"/>
      <c r="BKI9" s="189"/>
      <c r="BKJ9" s="189"/>
      <c r="BKK9" s="189"/>
      <c r="BKL9" s="189"/>
      <c r="BKM9" s="189"/>
      <c r="BKN9" s="189"/>
      <c r="BKO9" s="189"/>
      <c r="BKP9" s="189"/>
      <c r="BKQ9" s="189"/>
      <c r="BKR9" s="189"/>
      <c r="BKS9" s="189"/>
      <c r="BKT9" s="189"/>
      <c r="BKU9" s="189"/>
      <c r="BKV9" s="189"/>
      <c r="BKW9" s="189"/>
      <c r="BKX9" s="189"/>
      <c r="BKY9" s="189"/>
      <c r="BKZ9" s="189"/>
      <c r="BLA9" s="189"/>
      <c r="BLB9" s="189"/>
      <c r="BLC9" s="189"/>
      <c r="BLD9" s="189"/>
      <c r="BLE9" s="189"/>
      <c r="BLF9" s="189"/>
      <c r="BLG9" s="189"/>
      <c r="BLH9" s="189"/>
      <c r="BLI9" s="189"/>
      <c r="BLJ9" s="189"/>
      <c r="BLK9" s="189"/>
      <c r="BLL9" s="189"/>
      <c r="BLM9" s="189"/>
      <c r="BLN9" s="189"/>
      <c r="BLO9" s="189"/>
      <c r="BLP9" s="189"/>
      <c r="BLQ9" s="189"/>
      <c r="BLR9" s="189"/>
      <c r="BLS9" s="189"/>
      <c r="BLT9" s="189"/>
      <c r="BLU9" s="189"/>
      <c r="BLV9" s="189"/>
      <c r="BLW9" s="189"/>
      <c r="BLX9" s="189"/>
      <c r="BLY9" s="189"/>
      <c r="BLZ9" s="189"/>
      <c r="BMA9" s="189"/>
      <c r="BMB9" s="189"/>
      <c r="BMC9" s="189"/>
      <c r="BMD9" s="189"/>
      <c r="BME9" s="189"/>
      <c r="BMF9" s="189"/>
      <c r="BMG9" s="189"/>
      <c r="BMH9" s="189"/>
      <c r="BMI9" s="189"/>
      <c r="BMJ9" s="189"/>
      <c r="BMK9" s="189"/>
      <c r="BML9" s="189"/>
      <c r="BMM9" s="189"/>
      <c r="BMN9" s="189"/>
      <c r="BMO9" s="189"/>
      <c r="BMP9" s="189"/>
      <c r="BMQ9" s="189"/>
      <c r="BMR9" s="189"/>
      <c r="BMS9" s="189"/>
      <c r="BMT9" s="189"/>
      <c r="BMU9" s="189"/>
      <c r="BMV9" s="189"/>
      <c r="BMW9" s="189"/>
      <c r="BMX9" s="189"/>
      <c r="BMY9" s="189"/>
      <c r="BMZ9" s="189"/>
      <c r="BNA9" s="189"/>
      <c r="BNB9" s="189"/>
      <c r="BNC9" s="189"/>
      <c r="BND9" s="189"/>
      <c r="BNE9" s="189"/>
      <c r="BNF9" s="189"/>
      <c r="BNG9" s="189"/>
      <c r="BNH9" s="189"/>
      <c r="BNI9" s="189"/>
    </row>
  </sheetData>
  <sheetProtection algorithmName="SHA-512" hashValue="Ui3GlzMQTyI1PU3HMmkm+ZKikY63glWXFgbxc8H8StFqmCaqLQ6ntFB7PVIS8H8eGWzXTOKOh9ZiVSOLkXxH7g==" saltValue="XSSCQPgFB5cKSK12bNbqdQ==" spinCount="100000" sheet="1" objects="1" scenarios="1" selectLockedCells="1" selectUnlockedCells="1"/>
  <mergeCells count="31">
    <mergeCell ref="R8:R9"/>
    <mergeCell ref="S8:S9"/>
    <mergeCell ref="AB8:AB9"/>
    <mergeCell ref="A8:A9"/>
    <mergeCell ref="B8:B9"/>
    <mergeCell ref="C8:C9"/>
    <mergeCell ref="D8:D9"/>
    <mergeCell ref="E8:E9"/>
    <mergeCell ref="F8:F9"/>
    <mergeCell ref="AB5:AE5"/>
    <mergeCell ref="AF5:AI5"/>
    <mergeCell ref="J7:J9"/>
    <mergeCell ref="K7:K9"/>
    <mergeCell ref="Y7:Y9"/>
    <mergeCell ref="Z7:Z9"/>
    <mergeCell ref="AA7:AA9"/>
    <mergeCell ref="L8:L9"/>
    <mergeCell ref="M8:M9"/>
    <mergeCell ref="N8:N9"/>
    <mergeCell ref="AC8:AC9"/>
    <mergeCell ref="AD8:AD9"/>
    <mergeCell ref="AE8:AE9"/>
    <mergeCell ref="O8:O9"/>
    <mergeCell ref="P8:P9"/>
    <mergeCell ref="Q8:Q9"/>
    <mergeCell ref="C2:O2"/>
    <mergeCell ref="M4:M5"/>
    <mergeCell ref="A5:C5"/>
    <mergeCell ref="D5:F5"/>
    <mergeCell ref="G5:I5"/>
    <mergeCell ref="J5:L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2"/>
  <sheetViews>
    <sheetView workbookViewId="0">
      <selection activeCell="K8" sqref="K8"/>
    </sheetView>
  </sheetViews>
  <sheetFormatPr baseColWidth="10" defaultRowHeight="15" x14ac:dyDescent="0.25"/>
  <sheetData>
    <row r="1" spans="1:10" x14ac:dyDescent="0.25">
      <c r="A1">
        <v>353</v>
      </c>
      <c r="B1">
        <v>1551</v>
      </c>
      <c r="C1">
        <v>1395</v>
      </c>
      <c r="E1" t="s">
        <v>126</v>
      </c>
      <c r="G1" t="s">
        <v>141</v>
      </c>
      <c r="H1">
        <v>638</v>
      </c>
      <c r="I1">
        <v>1622</v>
      </c>
      <c r="J1">
        <v>2285</v>
      </c>
    </row>
    <row r="2" spans="1:10" x14ac:dyDescent="0.25">
      <c r="A2">
        <v>316</v>
      </c>
      <c r="B2">
        <v>644</v>
      </c>
      <c r="C2">
        <v>366</v>
      </c>
      <c r="E2" t="s">
        <v>127</v>
      </c>
      <c r="G2" t="s">
        <v>143</v>
      </c>
      <c r="H2">
        <v>124</v>
      </c>
      <c r="I2">
        <v>1717</v>
      </c>
      <c r="J2">
        <v>2284</v>
      </c>
    </row>
    <row r="3" spans="1:10" x14ac:dyDescent="0.25">
      <c r="A3">
        <v>293</v>
      </c>
      <c r="B3">
        <v>1834</v>
      </c>
      <c r="C3">
        <v>759</v>
      </c>
      <c r="E3" t="s">
        <v>128</v>
      </c>
      <c r="G3" t="s">
        <v>161</v>
      </c>
      <c r="H3">
        <v>165</v>
      </c>
      <c r="I3">
        <v>2141</v>
      </c>
      <c r="J3">
        <v>2151</v>
      </c>
    </row>
    <row r="4" spans="1:10" x14ac:dyDescent="0.25">
      <c r="A4">
        <v>294</v>
      </c>
      <c r="B4">
        <v>622</v>
      </c>
      <c r="C4">
        <v>1420</v>
      </c>
      <c r="E4" t="s">
        <v>129</v>
      </c>
      <c r="G4" t="s">
        <v>172</v>
      </c>
      <c r="H4">
        <v>186</v>
      </c>
      <c r="I4">
        <v>1016</v>
      </c>
      <c r="J4">
        <v>1506</v>
      </c>
    </row>
    <row r="5" spans="1:10" x14ac:dyDescent="0.25">
      <c r="A5">
        <v>128</v>
      </c>
      <c r="B5">
        <v>1116</v>
      </c>
      <c r="C5">
        <v>718</v>
      </c>
      <c r="E5" t="s">
        <v>130</v>
      </c>
      <c r="G5" t="s">
        <v>183</v>
      </c>
      <c r="H5">
        <v>171</v>
      </c>
      <c r="I5">
        <v>1114</v>
      </c>
      <c r="J5">
        <v>2286</v>
      </c>
    </row>
    <row r="6" spans="1:10" x14ac:dyDescent="0.25">
      <c r="A6">
        <v>336</v>
      </c>
      <c r="B6">
        <v>693</v>
      </c>
      <c r="C6">
        <v>718</v>
      </c>
      <c r="E6" t="s">
        <v>131</v>
      </c>
      <c r="G6" t="s">
        <v>171</v>
      </c>
      <c r="H6">
        <v>286</v>
      </c>
      <c r="I6">
        <v>1776</v>
      </c>
      <c r="J6">
        <v>673</v>
      </c>
    </row>
    <row r="7" spans="1:10" x14ac:dyDescent="0.25">
      <c r="A7">
        <v>305</v>
      </c>
      <c r="B7">
        <v>1830</v>
      </c>
      <c r="C7">
        <v>1440</v>
      </c>
      <c r="E7" t="s">
        <v>132</v>
      </c>
      <c r="G7" t="s">
        <v>175</v>
      </c>
      <c r="H7">
        <v>287</v>
      </c>
      <c r="I7">
        <v>1602</v>
      </c>
      <c r="J7">
        <v>530</v>
      </c>
    </row>
    <row r="8" spans="1:10" x14ac:dyDescent="0.25">
      <c r="A8">
        <v>307</v>
      </c>
      <c r="B8">
        <v>1555</v>
      </c>
      <c r="C8">
        <v>1279</v>
      </c>
      <c r="E8" t="s">
        <v>133</v>
      </c>
      <c r="G8" t="s">
        <v>173</v>
      </c>
      <c r="H8">
        <v>298</v>
      </c>
      <c r="I8">
        <v>1177</v>
      </c>
      <c r="J8">
        <v>615</v>
      </c>
    </row>
    <row r="9" spans="1:10" x14ac:dyDescent="0.25">
      <c r="A9">
        <v>308</v>
      </c>
      <c r="B9">
        <v>1852</v>
      </c>
      <c r="C9">
        <v>645</v>
      </c>
      <c r="E9" t="s">
        <v>134</v>
      </c>
      <c r="G9" t="s">
        <v>177</v>
      </c>
      <c r="H9">
        <v>461</v>
      </c>
      <c r="I9">
        <v>1266</v>
      </c>
      <c r="J9">
        <v>615</v>
      </c>
    </row>
    <row r="10" spans="1:10" x14ac:dyDescent="0.25">
      <c r="A10">
        <v>263</v>
      </c>
      <c r="B10">
        <v>1264</v>
      </c>
      <c r="C10">
        <v>1089</v>
      </c>
      <c r="E10" t="s">
        <v>135</v>
      </c>
      <c r="G10" t="s">
        <v>185</v>
      </c>
      <c r="H10">
        <v>107</v>
      </c>
      <c r="I10">
        <v>6</v>
      </c>
      <c r="J10">
        <v>1110</v>
      </c>
    </row>
    <row r="11" spans="1:10" x14ac:dyDescent="0.25">
      <c r="A11">
        <v>262</v>
      </c>
      <c r="B11">
        <v>671</v>
      </c>
      <c r="C11">
        <v>200</v>
      </c>
      <c r="E11" t="s">
        <v>128</v>
      </c>
      <c r="G11" t="s">
        <v>174</v>
      </c>
      <c r="H11">
        <v>168</v>
      </c>
      <c r="I11">
        <v>2120</v>
      </c>
      <c r="J11">
        <v>319</v>
      </c>
    </row>
    <row r="12" spans="1:10" x14ac:dyDescent="0.25">
      <c r="A12">
        <v>379</v>
      </c>
      <c r="B12">
        <v>833</v>
      </c>
      <c r="C12">
        <v>201</v>
      </c>
      <c r="E12" t="s">
        <v>129</v>
      </c>
      <c r="G12" t="s">
        <v>187</v>
      </c>
      <c r="H12">
        <v>712</v>
      </c>
      <c r="I12">
        <v>1446</v>
      </c>
      <c r="J12">
        <v>5</v>
      </c>
    </row>
    <row r="13" spans="1:10" x14ac:dyDescent="0.25">
      <c r="A13">
        <v>361</v>
      </c>
      <c r="B13">
        <v>662</v>
      </c>
      <c r="C13">
        <v>952</v>
      </c>
      <c r="E13" t="s">
        <v>132</v>
      </c>
      <c r="G13" t="s">
        <v>184</v>
      </c>
      <c r="H13">
        <v>125</v>
      </c>
      <c r="I13">
        <v>1178</v>
      </c>
      <c r="J13">
        <v>1257</v>
      </c>
    </row>
    <row r="14" spans="1:10" x14ac:dyDescent="0.25">
      <c r="A14">
        <v>333</v>
      </c>
      <c r="B14">
        <v>659</v>
      </c>
      <c r="C14">
        <v>1229</v>
      </c>
      <c r="E14" t="s">
        <v>136</v>
      </c>
      <c r="G14" t="s">
        <v>179</v>
      </c>
      <c r="H14">
        <v>527</v>
      </c>
      <c r="I14">
        <v>1088</v>
      </c>
      <c r="J14">
        <v>1714</v>
      </c>
    </row>
    <row r="15" spans="1:10" x14ac:dyDescent="0.25">
      <c r="A15">
        <v>343</v>
      </c>
      <c r="B15">
        <v>799</v>
      </c>
      <c r="C15">
        <v>1587</v>
      </c>
      <c r="E15" t="s">
        <v>137</v>
      </c>
      <c r="G15" t="s">
        <v>180</v>
      </c>
      <c r="H15">
        <v>528</v>
      </c>
      <c r="I15">
        <v>1275</v>
      </c>
      <c r="J15">
        <v>2084</v>
      </c>
    </row>
    <row r="16" spans="1:10" x14ac:dyDescent="0.25">
      <c r="A16">
        <v>377</v>
      </c>
      <c r="B16">
        <v>980</v>
      </c>
      <c r="C16">
        <v>1456</v>
      </c>
      <c r="E16" t="s">
        <v>138</v>
      </c>
      <c r="G16" t="s">
        <v>178</v>
      </c>
      <c r="H16">
        <v>1126</v>
      </c>
      <c r="I16">
        <v>1254</v>
      </c>
      <c r="J16">
        <v>489</v>
      </c>
    </row>
    <row r="17" spans="1:10" x14ac:dyDescent="0.25">
      <c r="A17">
        <v>309</v>
      </c>
      <c r="B17">
        <v>916</v>
      </c>
      <c r="C17">
        <v>1487</v>
      </c>
      <c r="E17" t="s">
        <v>139</v>
      </c>
      <c r="G17" t="s">
        <v>182</v>
      </c>
      <c r="H17">
        <v>267</v>
      </c>
      <c r="I17">
        <v>1530</v>
      </c>
      <c r="J17">
        <v>6</v>
      </c>
    </row>
    <row r="18" spans="1:10" x14ac:dyDescent="0.25">
      <c r="A18">
        <v>310</v>
      </c>
      <c r="B18">
        <v>877</v>
      </c>
      <c r="C18">
        <v>1091</v>
      </c>
      <c r="E18" t="s">
        <v>140</v>
      </c>
      <c r="G18" t="s">
        <v>205</v>
      </c>
      <c r="H18">
        <v>315</v>
      </c>
      <c r="I18">
        <v>1102</v>
      </c>
      <c r="J18">
        <v>1100</v>
      </c>
    </row>
    <row r="19" spans="1:10" x14ac:dyDescent="0.25">
      <c r="A19">
        <v>311</v>
      </c>
      <c r="B19">
        <v>1158</v>
      </c>
      <c r="C19">
        <v>362</v>
      </c>
      <c r="E19" t="s">
        <v>141</v>
      </c>
      <c r="G19" t="s">
        <v>157</v>
      </c>
      <c r="H19">
        <v>101</v>
      </c>
      <c r="I19">
        <v>681</v>
      </c>
      <c r="J19">
        <v>443</v>
      </c>
    </row>
    <row r="20" spans="1:10" x14ac:dyDescent="0.25">
      <c r="A20">
        <v>354</v>
      </c>
      <c r="B20">
        <v>971</v>
      </c>
      <c r="C20">
        <v>408</v>
      </c>
      <c r="E20" t="s">
        <v>142</v>
      </c>
      <c r="G20" t="s">
        <v>181</v>
      </c>
      <c r="H20">
        <v>101</v>
      </c>
      <c r="I20">
        <v>1642</v>
      </c>
      <c r="J20">
        <v>2123</v>
      </c>
    </row>
    <row r="21" spans="1:10" x14ac:dyDescent="0.25">
      <c r="A21">
        <v>337</v>
      </c>
      <c r="B21">
        <v>1194</v>
      </c>
      <c r="C21">
        <v>243</v>
      </c>
      <c r="E21" t="s">
        <v>143</v>
      </c>
      <c r="G21" t="s">
        <v>152</v>
      </c>
      <c r="H21">
        <v>596</v>
      </c>
      <c r="I21">
        <v>429</v>
      </c>
      <c r="J21">
        <v>2137</v>
      </c>
    </row>
    <row r="22" spans="1:10" x14ac:dyDescent="0.25">
      <c r="A22">
        <v>370</v>
      </c>
      <c r="B22">
        <v>930</v>
      </c>
      <c r="E22" t="s">
        <v>144</v>
      </c>
      <c r="G22" t="s">
        <v>147</v>
      </c>
      <c r="H22">
        <v>167</v>
      </c>
      <c r="I22">
        <v>1276</v>
      </c>
      <c r="J22">
        <v>1152</v>
      </c>
    </row>
    <row r="23" spans="1:10" x14ac:dyDescent="0.25">
      <c r="A23">
        <v>332</v>
      </c>
      <c r="B23">
        <v>284</v>
      </c>
      <c r="E23" t="s">
        <v>145</v>
      </c>
      <c r="G23" t="s">
        <v>148</v>
      </c>
      <c r="H23">
        <v>4</v>
      </c>
      <c r="I23">
        <v>427</v>
      </c>
      <c r="J23">
        <v>1444</v>
      </c>
    </row>
    <row r="24" spans="1:10" x14ac:dyDescent="0.25">
      <c r="A24">
        <v>380</v>
      </c>
      <c r="B24">
        <v>1316</v>
      </c>
      <c r="E24" t="s">
        <v>146</v>
      </c>
      <c r="G24" t="s">
        <v>149</v>
      </c>
      <c r="H24">
        <v>732</v>
      </c>
      <c r="I24">
        <v>1203</v>
      </c>
      <c r="J24">
        <v>2066</v>
      </c>
    </row>
    <row r="25" spans="1:10" x14ac:dyDescent="0.25">
      <c r="A25">
        <v>381</v>
      </c>
      <c r="B25">
        <v>867</v>
      </c>
      <c r="E25" t="s">
        <v>147</v>
      </c>
      <c r="G25" t="s">
        <v>188</v>
      </c>
      <c r="H25">
        <v>212</v>
      </c>
      <c r="I25">
        <v>497</v>
      </c>
      <c r="J25">
        <v>585</v>
      </c>
    </row>
    <row r="26" spans="1:10" x14ac:dyDescent="0.25">
      <c r="A26">
        <v>382</v>
      </c>
      <c r="B26">
        <v>1532</v>
      </c>
      <c r="E26" t="s">
        <v>148</v>
      </c>
      <c r="G26" t="s">
        <v>201</v>
      </c>
      <c r="H26">
        <v>1363</v>
      </c>
      <c r="I26">
        <v>312</v>
      </c>
      <c r="J26">
        <v>2092</v>
      </c>
    </row>
    <row r="27" spans="1:10" x14ac:dyDescent="0.25">
      <c r="A27">
        <v>386</v>
      </c>
      <c r="B27">
        <v>1136</v>
      </c>
      <c r="E27" t="s">
        <v>149</v>
      </c>
      <c r="G27" t="s">
        <v>136</v>
      </c>
      <c r="H27">
        <v>915</v>
      </c>
      <c r="I27">
        <v>813</v>
      </c>
      <c r="J27">
        <v>2072</v>
      </c>
    </row>
    <row r="28" spans="1:10" x14ac:dyDescent="0.25">
      <c r="A28">
        <v>384</v>
      </c>
      <c r="B28">
        <v>1311</v>
      </c>
      <c r="E28" t="s">
        <v>150</v>
      </c>
      <c r="G28" t="s">
        <v>190</v>
      </c>
      <c r="H28">
        <v>597</v>
      </c>
      <c r="J28">
        <v>340</v>
      </c>
    </row>
    <row r="29" spans="1:10" x14ac:dyDescent="0.25">
      <c r="A29">
        <v>387</v>
      </c>
      <c r="B29">
        <v>406</v>
      </c>
      <c r="E29" t="s">
        <v>151</v>
      </c>
      <c r="G29" t="s">
        <v>191</v>
      </c>
      <c r="H29">
        <v>1393</v>
      </c>
      <c r="J29">
        <v>351</v>
      </c>
    </row>
    <row r="30" spans="1:10" x14ac:dyDescent="0.25">
      <c r="A30">
        <v>383</v>
      </c>
      <c r="B30">
        <v>1533</v>
      </c>
      <c r="E30" t="s">
        <v>152</v>
      </c>
      <c r="G30" t="s">
        <v>192</v>
      </c>
      <c r="H30">
        <v>1233</v>
      </c>
      <c r="J30">
        <v>1426</v>
      </c>
    </row>
    <row r="31" spans="1:10" x14ac:dyDescent="0.25">
      <c r="A31">
        <v>394</v>
      </c>
      <c r="B31">
        <v>1784</v>
      </c>
      <c r="E31" t="s">
        <v>153</v>
      </c>
      <c r="G31" t="s">
        <v>193</v>
      </c>
      <c r="H31">
        <v>761</v>
      </c>
      <c r="J31">
        <v>2082</v>
      </c>
    </row>
    <row r="32" spans="1:10" x14ac:dyDescent="0.25">
      <c r="A32">
        <v>399</v>
      </c>
      <c r="B32">
        <v>1863</v>
      </c>
      <c r="E32" t="s">
        <v>154</v>
      </c>
      <c r="G32" t="s">
        <v>194</v>
      </c>
      <c r="H32">
        <v>763</v>
      </c>
      <c r="J32">
        <v>1469</v>
      </c>
    </row>
    <row r="33" spans="1:10" x14ac:dyDescent="0.25">
      <c r="A33">
        <v>403</v>
      </c>
      <c r="B33">
        <v>816</v>
      </c>
      <c r="E33" t="s">
        <v>155</v>
      </c>
      <c r="G33" t="s">
        <v>195</v>
      </c>
      <c r="H33">
        <v>587</v>
      </c>
      <c r="J33">
        <v>1529</v>
      </c>
    </row>
    <row r="34" spans="1:10" x14ac:dyDescent="0.25">
      <c r="A34">
        <v>404</v>
      </c>
      <c r="B34">
        <v>817</v>
      </c>
      <c r="E34" t="s">
        <v>156</v>
      </c>
      <c r="G34" t="s">
        <v>158</v>
      </c>
      <c r="H34">
        <v>1067</v>
      </c>
      <c r="J34">
        <v>815</v>
      </c>
    </row>
    <row r="35" spans="1:10" x14ac:dyDescent="0.25">
      <c r="A35">
        <v>411</v>
      </c>
      <c r="B35">
        <v>1504</v>
      </c>
      <c r="E35" t="s">
        <v>157</v>
      </c>
      <c r="G35" t="s">
        <v>196</v>
      </c>
      <c r="H35">
        <v>1086</v>
      </c>
      <c r="J35">
        <v>1175</v>
      </c>
    </row>
    <row r="36" spans="1:10" x14ac:dyDescent="0.25">
      <c r="A36">
        <v>412</v>
      </c>
      <c r="B36">
        <v>805</v>
      </c>
      <c r="E36" t="s">
        <v>158</v>
      </c>
      <c r="G36" t="s">
        <v>197</v>
      </c>
      <c r="H36">
        <v>713</v>
      </c>
      <c r="J36">
        <v>1251</v>
      </c>
    </row>
    <row r="37" spans="1:10" x14ac:dyDescent="0.25">
      <c r="A37">
        <v>413</v>
      </c>
      <c r="B37">
        <v>428</v>
      </c>
      <c r="E37" t="s">
        <v>159</v>
      </c>
      <c r="G37" t="s">
        <v>198</v>
      </c>
      <c r="H37">
        <v>513</v>
      </c>
      <c r="J37">
        <v>1769</v>
      </c>
    </row>
    <row r="38" spans="1:10" x14ac:dyDescent="0.25">
      <c r="A38">
        <v>416</v>
      </c>
      <c r="B38">
        <v>1213</v>
      </c>
      <c r="E38" t="s">
        <v>160</v>
      </c>
      <c r="G38" t="s">
        <v>199</v>
      </c>
      <c r="H38">
        <v>562</v>
      </c>
      <c r="J38">
        <v>628</v>
      </c>
    </row>
    <row r="39" spans="1:10" x14ac:dyDescent="0.25">
      <c r="A39">
        <v>415</v>
      </c>
      <c r="B39">
        <v>427</v>
      </c>
      <c r="E39" t="s">
        <v>161</v>
      </c>
      <c r="G39" t="s">
        <v>200</v>
      </c>
      <c r="H39">
        <v>249</v>
      </c>
      <c r="J39">
        <v>1603</v>
      </c>
    </row>
    <row r="40" spans="1:10" x14ac:dyDescent="0.25">
      <c r="A40">
        <v>417</v>
      </c>
      <c r="B40">
        <v>465</v>
      </c>
      <c r="E40" t="s">
        <v>162</v>
      </c>
      <c r="G40" t="s">
        <v>189</v>
      </c>
      <c r="H40">
        <v>1087</v>
      </c>
      <c r="J40">
        <v>2089</v>
      </c>
    </row>
    <row r="41" spans="1:10" x14ac:dyDescent="0.25">
      <c r="A41">
        <v>418</v>
      </c>
      <c r="B41">
        <v>466</v>
      </c>
      <c r="E41" t="s">
        <v>163</v>
      </c>
      <c r="G41" t="s">
        <v>131</v>
      </c>
      <c r="H41">
        <v>716</v>
      </c>
      <c r="J41">
        <v>1715</v>
      </c>
    </row>
    <row r="42" spans="1:10" x14ac:dyDescent="0.25">
      <c r="A42">
        <v>385</v>
      </c>
      <c r="B42">
        <v>1831</v>
      </c>
      <c r="E42" t="s">
        <v>164</v>
      </c>
      <c r="G42" t="s">
        <v>150</v>
      </c>
      <c r="H42">
        <v>725</v>
      </c>
      <c r="J42">
        <v>924</v>
      </c>
    </row>
    <row r="43" spans="1:10" x14ac:dyDescent="0.25">
      <c r="A43">
        <v>432</v>
      </c>
      <c r="B43">
        <v>1783</v>
      </c>
      <c r="E43" t="s">
        <v>165</v>
      </c>
      <c r="G43" t="s">
        <v>151</v>
      </c>
      <c r="H43">
        <v>726</v>
      </c>
      <c r="J43">
        <v>316</v>
      </c>
    </row>
    <row r="44" spans="1:10" x14ac:dyDescent="0.25">
      <c r="A44">
        <v>517</v>
      </c>
      <c r="B44">
        <v>1785</v>
      </c>
      <c r="E44" t="s">
        <v>166</v>
      </c>
      <c r="G44" t="s">
        <v>145</v>
      </c>
      <c r="H44">
        <v>777</v>
      </c>
      <c r="J44">
        <v>653</v>
      </c>
    </row>
    <row r="45" spans="1:10" x14ac:dyDescent="0.25">
      <c r="A45">
        <v>419</v>
      </c>
      <c r="B45">
        <v>981</v>
      </c>
      <c r="E45" t="s">
        <v>167</v>
      </c>
      <c r="G45" t="s">
        <v>169</v>
      </c>
      <c r="H45">
        <v>911</v>
      </c>
      <c r="J45">
        <v>927</v>
      </c>
    </row>
    <row r="46" spans="1:10" x14ac:dyDescent="0.25">
      <c r="A46">
        <v>424</v>
      </c>
      <c r="B46">
        <v>1787</v>
      </c>
      <c r="E46" t="s">
        <v>168</v>
      </c>
      <c r="G46" t="s">
        <v>186</v>
      </c>
      <c r="H46">
        <v>595</v>
      </c>
      <c r="J46">
        <v>2287</v>
      </c>
    </row>
    <row r="47" spans="1:10" x14ac:dyDescent="0.25">
      <c r="A47">
        <v>426</v>
      </c>
      <c r="B47">
        <v>1115</v>
      </c>
      <c r="E47" t="s">
        <v>169</v>
      </c>
      <c r="G47" t="s">
        <v>202</v>
      </c>
      <c r="H47">
        <v>912</v>
      </c>
      <c r="J47">
        <v>2150</v>
      </c>
    </row>
    <row r="48" spans="1:10" x14ac:dyDescent="0.25">
      <c r="A48">
        <v>421</v>
      </c>
      <c r="B48">
        <v>1295</v>
      </c>
      <c r="E48" t="s">
        <v>170</v>
      </c>
      <c r="G48" t="s">
        <v>162</v>
      </c>
      <c r="H48">
        <v>913</v>
      </c>
      <c r="J48">
        <v>235</v>
      </c>
    </row>
    <row r="49" spans="1:10" x14ac:dyDescent="0.25">
      <c r="A49">
        <v>431</v>
      </c>
      <c r="B49">
        <v>798</v>
      </c>
      <c r="E49" t="s">
        <v>171</v>
      </c>
      <c r="G49" t="s">
        <v>155</v>
      </c>
      <c r="H49">
        <v>914</v>
      </c>
      <c r="J49">
        <v>2283</v>
      </c>
    </row>
    <row r="50" spans="1:10" x14ac:dyDescent="0.25">
      <c r="A50">
        <v>430</v>
      </c>
      <c r="B50">
        <v>515</v>
      </c>
      <c r="E50" t="s">
        <v>172</v>
      </c>
      <c r="G50" t="s">
        <v>176</v>
      </c>
      <c r="H50">
        <v>770</v>
      </c>
      <c r="J50">
        <v>1105</v>
      </c>
    </row>
    <row r="51" spans="1:10" x14ac:dyDescent="0.25">
      <c r="A51">
        <v>433</v>
      </c>
      <c r="B51">
        <v>1741</v>
      </c>
      <c r="E51" t="s">
        <v>173</v>
      </c>
      <c r="G51" t="s">
        <v>126</v>
      </c>
      <c r="H51">
        <v>769</v>
      </c>
      <c r="J51">
        <v>1199</v>
      </c>
    </row>
    <row r="52" spans="1:10" x14ac:dyDescent="0.25">
      <c r="A52">
        <v>434</v>
      </c>
      <c r="B52">
        <v>1296</v>
      </c>
      <c r="E52" t="s">
        <v>174</v>
      </c>
      <c r="G52" t="s">
        <v>130</v>
      </c>
      <c r="H52">
        <v>771</v>
      </c>
      <c r="J52">
        <v>982</v>
      </c>
    </row>
    <row r="53" spans="1:10" x14ac:dyDescent="0.25">
      <c r="A53">
        <v>443</v>
      </c>
      <c r="B53">
        <v>982</v>
      </c>
      <c r="E53" t="s">
        <v>175</v>
      </c>
      <c r="G53" t="s">
        <v>156</v>
      </c>
      <c r="H53">
        <v>561</v>
      </c>
      <c r="J53">
        <v>2290</v>
      </c>
    </row>
    <row r="54" spans="1:10" x14ac:dyDescent="0.25">
      <c r="A54">
        <v>425</v>
      </c>
      <c r="B54">
        <v>988</v>
      </c>
      <c r="E54" t="s">
        <v>176</v>
      </c>
      <c r="G54" t="s">
        <v>128</v>
      </c>
      <c r="H54">
        <v>772</v>
      </c>
      <c r="J54">
        <v>995</v>
      </c>
    </row>
    <row r="55" spans="1:10" x14ac:dyDescent="0.25">
      <c r="A55">
        <v>448</v>
      </c>
      <c r="B55">
        <v>1050</v>
      </c>
      <c r="E55" t="s">
        <v>177</v>
      </c>
      <c r="G55" t="s">
        <v>128</v>
      </c>
      <c r="H55">
        <v>736</v>
      </c>
      <c r="J55">
        <v>2111</v>
      </c>
    </row>
    <row r="56" spans="1:10" x14ac:dyDescent="0.25">
      <c r="A56">
        <v>450</v>
      </c>
      <c r="B56">
        <v>659</v>
      </c>
      <c r="E56" t="s">
        <v>178</v>
      </c>
      <c r="G56" t="s">
        <v>146</v>
      </c>
      <c r="H56">
        <v>774</v>
      </c>
      <c r="J56">
        <v>1193</v>
      </c>
    </row>
    <row r="57" spans="1:10" x14ac:dyDescent="0.25">
      <c r="A57">
        <v>452</v>
      </c>
      <c r="B57">
        <v>1236</v>
      </c>
      <c r="E57" t="s">
        <v>179</v>
      </c>
      <c r="G57" t="s">
        <v>204</v>
      </c>
      <c r="H57">
        <v>775</v>
      </c>
      <c r="J57">
        <v>533</v>
      </c>
    </row>
    <row r="58" spans="1:10" x14ac:dyDescent="0.25">
      <c r="A58">
        <v>453</v>
      </c>
      <c r="E58" t="s">
        <v>180</v>
      </c>
      <c r="G58" t="s">
        <v>138</v>
      </c>
      <c r="H58">
        <v>764</v>
      </c>
      <c r="J58">
        <v>529</v>
      </c>
    </row>
    <row r="59" spans="1:10" x14ac:dyDescent="0.25">
      <c r="A59">
        <v>455</v>
      </c>
      <c r="E59" t="s">
        <v>181</v>
      </c>
      <c r="G59" t="s">
        <v>132</v>
      </c>
      <c r="H59">
        <v>734</v>
      </c>
      <c r="J59">
        <v>2152</v>
      </c>
    </row>
    <row r="60" spans="1:10" x14ac:dyDescent="0.25">
      <c r="A60">
        <v>472</v>
      </c>
      <c r="E60" t="s">
        <v>182</v>
      </c>
      <c r="G60" t="s">
        <v>132</v>
      </c>
      <c r="H60">
        <v>714</v>
      </c>
      <c r="J60">
        <v>531</v>
      </c>
    </row>
    <row r="61" spans="1:10" x14ac:dyDescent="0.25">
      <c r="A61">
        <v>474</v>
      </c>
      <c r="E61" t="s">
        <v>182</v>
      </c>
      <c r="G61" t="s">
        <v>153</v>
      </c>
      <c r="H61">
        <v>715</v>
      </c>
      <c r="J61">
        <v>503</v>
      </c>
    </row>
    <row r="62" spans="1:10" x14ac:dyDescent="0.25">
      <c r="A62">
        <v>480</v>
      </c>
      <c r="E62" t="s">
        <v>183</v>
      </c>
      <c r="G62" t="s">
        <v>129</v>
      </c>
      <c r="H62">
        <v>717</v>
      </c>
      <c r="J62">
        <v>902</v>
      </c>
    </row>
    <row r="63" spans="1:10" x14ac:dyDescent="0.25">
      <c r="A63">
        <v>481</v>
      </c>
      <c r="E63" t="s">
        <v>184</v>
      </c>
      <c r="G63" t="s">
        <v>129</v>
      </c>
      <c r="H63">
        <v>728</v>
      </c>
      <c r="J63">
        <v>679</v>
      </c>
    </row>
    <row r="64" spans="1:10" x14ac:dyDescent="0.25">
      <c r="A64">
        <v>496</v>
      </c>
      <c r="E64" t="s">
        <v>185</v>
      </c>
      <c r="G64" t="s">
        <v>154</v>
      </c>
      <c r="H64">
        <v>776</v>
      </c>
      <c r="J64">
        <v>957</v>
      </c>
    </row>
    <row r="65" spans="1:10" x14ac:dyDescent="0.25">
      <c r="A65">
        <v>423</v>
      </c>
      <c r="E65" t="s">
        <v>186</v>
      </c>
      <c r="G65" t="s">
        <v>127</v>
      </c>
      <c r="H65">
        <v>773</v>
      </c>
      <c r="J65">
        <v>2282</v>
      </c>
    </row>
    <row r="66" spans="1:10" x14ac:dyDescent="0.25">
      <c r="A66">
        <v>563</v>
      </c>
      <c r="E66" t="s">
        <v>187</v>
      </c>
      <c r="G66" t="s">
        <v>134</v>
      </c>
      <c r="H66">
        <v>1206</v>
      </c>
      <c r="J66">
        <v>648</v>
      </c>
    </row>
    <row r="67" spans="1:10" x14ac:dyDescent="0.25">
      <c r="A67">
        <v>571</v>
      </c>
      <c r="E67" t="s">
        <v>188</v>
      </c>
      <c r="G67" t="s">
        <v>144</v>
      </c>
      <c r="H67">
        <v>718</v>
      </c>
      <c r="J67">
        <v>1856</v>
      </c>
    </row>
    <row r="68" spans="1:10" x14ac:dyDescent="0.25">
      <c r="A68">
        <v>577</v>
      </c>
      <c r="E68" t="s">
        <v>189</v>
      </c>
      <c r="G68" t="s">
        <v>133</v>
      </c>
      <c r="H68">
        <v>719</v>
      </c>
      <c r="J68">
        <v>1312</v>
      </c>
    </row>
    <row r="69" spans="1:10" x14ac:dyDescent="0.25">
      <c r="A69">
        <v>578</v>
      </c>
      <c r="E69" t="s">
        <v>190</v>
      </c>
      <c r="G69" t="s">
        <v>135</v>
      </c>
      <c r="H69">
        <v>721</v>
      </c>
      <c r="J69">
        <v>610</v>
      </c>
    </row>
    <row r="70" spans="1:10" x14ac:dyDescent="0.25">
      <c r="A70">
        <v>579</v>
      </c>
      <c r="E70" t="s">
        <v>191</v>
      </c>
      <c r="G70" t="s">
        <v>139</v>
      </c>
      <c r="H70">
        <v>495</v>
      </c>
      <c r="J70">
        <v>803</v>
      </c>
    </row>
    <row r="71" spans="1:10" x14ac:dyDescent="0.25">
      <c r="A71">
        <v>599</v>
      </c>
      <c r="E71" t="s">
        <v>192</v>
      </c>
      <c r="G71" t="s">
        <v>140</v>
      </c>
      <c r="H71">
        <v>722</v>
      </c>
      <c r="J71">
        <v>929</v>
      </c>
    </row>
    <row r="72" spans="1:10" x14ac:dyDescent="0.25">
      <c r="A72">
        <v>617</v>
      </c>
      <c r="E72" t="s">
        <v>193</v>
      </c>
      <c r="G72" t="s">
        <v>142</v>
      </c>
      <c r="H72">
        <v>724</v>
      </c>
      <c r="J72">
        <v>818</v>
      </c>
    </row>
    <row r="73" spans="1:10" x14ac:dyDescent="0.25">
      <c r="A73">
        <v>633</v>
      </c>
      <c r="E73" t="s">
        <v>194</v>
      </c>
      <c r="G73" t="s">
        <v>203</v>
      </c>
      <c r="H73">
        <v>768</v>
      </c>
      <c r="J73">
        <v>1311</v>
      </c>
    </row>
    <row r="74" spans="1:10" x14ac:dyDescent="0.25">
      <c r="A74">
        <v>635</v>
      </c>
      <c r="E74" t="s">
        <v>195</v>
      </c>
      <c r="G74" t="s">
        <v>137</v>
      </c>
      <c r="H74">
        <v>762</v>
      </c>
      <c r="J74">
        <v>370</v>
      </c>
    </row>
    <row r="75" spans="1:10" x14ac:dyDescent="0.25">
      <c r="A75">
        <v>639</v>
      </c>
      <c r="E75" t="s">
        <v>196</v>
      </c>
      <c r="G75" t="s">
        <v>159</v>
      </c>
      <c r="H75">
        <v>737</v>
      </c>
      <c r="J75">
        <v>316</v>
      </c>
    </row>
    <row r="76" spans="1:10" x14ac:dyDescent="0.25">
      <c r="A76">
        <v>643</v>
      </c>
      <c r="E76" t="s">
        <v>197</v>
      </c>
      <c r="G76" t="s">
        <v>160</v>
      </c>
      <c r="H76">
        <v>738</v>
      </c>
      <c r="J76">
        <v>424</v>
      </c>
    </row>
    <row r="77" spans="1:10" x14ac:dyDescent="0.25">
      <c r="A77">
        <v>656</v>
      </c>
      <c r="E77" t="s">
        <v>198</v>
      </c>
      <c r="G77" t="s">
        <v>165</v>
      </c>
      <c r="H77">
        <v>739</v>
      </c>
      <c r="J77">
        <v>2064</v>
      </c>
    </row>
    <row r="78" spans="1:10" x14ac:dyDescent="0.25">
      <c r="A78">
        <v>657</v>
      </c>
      <c r="E78" t="s">
        <v>199</v>
      </c>
      <c r="G78" t="s">
        <v>167</v>
      </c>
      <c r="H78">
        <v>743</v>
      </c>
      <c r="J78">
        <v>1920</v>
      </c>
    </row>
    <row r="79" spans="1:10" x14ac:dyDescent="0.25">
      <c r="A79">
        <v>675</v>
      </c>
      <c r="E79" t="s">
        <v>200</v>
      </c>
      <c r="G79" t="s">
        <v>168</v>
      </c>
      <c r="H79">
        <v>744</v>
      </c>
      <c r="J79">
        <v>2093</v>
      </c>
    </row>
    <row r="80" spans="1:10" x14ac:dyDescent="0.25">
      <c r="A80">
        <v>681</v>
      </c>
      <c r="E80" t="s">
        <v>201</v>
      </c>
      <c r="G80" t="s">
        <v>166</v>
      </c>
      <c r="H80">
        <v>745</v>
      </c>
      <c r="J80">
        <v>2087</v>
      </c>
    </row>
    <row r="81" spans="1:10" x14ac:dyDescent="0.25">
      <c r="A81">
        <v>687</v>
      </c>
      <c r="E81" t="s">
        <v>202</v>
      </c>
      <c r="G81" t="s">
        <v>164</v>
      </c>
      <c r="H81">
        <v>274</v>
      </c>
      <c r="J81">
        <v>693</v>
      </c>
    </row>
    <row r="82" spans="1:10" x14ac:dyDescent="0.25">
      <c r="A82">
        <v>689</v>
      </c>
      <c r="E82" t="s">
        <v>203</v>
      </c>
      <c r="G82" t="s">
        <v>163</v>
      </c>
      <c r="H82">
        <v>750</v>
      </c>
      <c r="J82">
        <v>1774</v>
      </c>
    </row>
    <row r="83" spans="1:10" x14ac:dyDescent="0.25">
      <c r="A83">
        <v>694</v>
      </c>
      <c r="E83" t="s">
        <v>204</v>
      </c>
      <c r="G83" t="s">
        <v>170</v>
      </c>
      <c r="H83">
        <v>752</v>
      </c>
      <c r="J83">
        <v>177</v>
      </c>
    </row>
    <row r="84" spans="1:10" x14ac:dyDescent="0.25">
      <c r="A84">
        <v>702</v>
      </c>
      <c r="H84">
        <v>753</v>
      </c>
      <c r="J84">
        <v>997</v>
      </c>
    </row>
    <row r="85" spans="1:10" x14ac:dyDescent="0.25">
      <c r="A85">
        <v>703</v>
      </c>
      <c r="H85">
        <v>629</v>
      </c>
      <c r="J85">
        <v>183</v>
      </c>
    </row>
    <row r="86" spans="1:10" x14ac:dyDescent="0.25">
      <c r="A86">
        <v>735</v>
      </c>
      <c r="H86">
        <v>232</v>
      </c>
      <c r="J86">
        <v>563</v>
      </c>
    </row>
    <row r="87" spans="1:10" x14ac:dyDescent="0.25">
      <c r="A87">
        <v>741</v>
      </c>
      <c r="H87">
        <v>630</v>
      </c>
      <c r="J87">
        <v>385</v>
      </c>
    </row>
    <row r="88" spans="1:10" x14ac:dyDescent="0.25">
      <c r="A88">
        <v>765</v>
      </c>
      <c r="H88">
        <v>391</v>
      </c>
      <c r="J88">
        <v>190</v>
      </c>
    </row>
    <row r="89" spans="1:10" x14ac:dyDescent="0.25">
      <c r="A89">
        <v>766</v>
      </c>
      <c r="H89">
        <v>631</v>
      </c>
      <c r="J89">
        <v>279</v>
      </c>
    </row>
    <row r="90" spans="1:10" x14ac:dyDescent="0.25">
      <c r="A90">
        <v>769</v>
      </c>
      <c r="H90">
        <v>632</v>
      </c>
      <c r="J90">
        <v>534</v>
      </c>
    </row>
    <row r="91" spans="1:10" x14ac:dyDescent="0.25">
      <c r="A91">
        <v>780</v>
      </c>
      <c r="H91">
        <v>637</v>
      </c>
      <c r="J91">
        <v>1494</v>
      </c>
    </row>
    <row r="92" spans="1:10" x14ac:dyDescent="0.25">
      <c r="A92">
        <v>783</v>
      </c>
      <c r="H92">
        <v>727</v>
      </c>
      <c r="J92">
        <v>678</v>
      </c>
    </row>
    <row r="93" spans="1:10" x14ac:dyDescent="0.25">
      <c r="A93">
        <v>793</v>
      </c>
      <c r="H93">
        <v>754</v>
      </c>
      <c r="J93">
        <v>1855</v>
      </c>
    </row>
    <row r="94" spans="1:10" x14ac:dyDescent="0.25">
      <c r="A94">
        <v>795</v>
      </c>
      <c r="H94">
        <v>757</v>
      </c>
      <c r="J94">
        <v>2068</v>
      </c>
    </row>
    <row r="95" spans="1:10" x14ac:dyDescent="0.25">
      <c r="A95">
        <v>828</v>
      </c>
      <c r="H95">
        <v>758</v>
      </c>
      <c r="J95">
        <v>14</v>
      </c>
    </row>
    <row r="96" spans="1:10" x14ac:dyDescent="0.25">
      <c r="A96">
        <v>831</v>
      </c>
      <c r="H96">
        <v>759</v>
      </c>
      <c r="J96">
        <v>1106</v>
      </c>
    </row>
    <row r="97" spans="1:10" x14ac:dyDescent="0.25">
      <c r="A97">
        <v>832</v>
      </c>
      <c r="H97">
        <v>760</v>
      </c>
      <c r="J97">
        <v>928</v>
      </c>
    </row>
    <row r="98" spans="1:10" x14ac:dyDescent="0.25">
      <c r="A98">
        <v>839</v>
      </c>
      <c r="H98">
        <v>593</v>
      </c>
      <c r="J98">
        <v>412</v>
      </c>
    </row>
    <row r="99" spans="1:10" x14ac:dyDescent="0.25">
      <c r="A99">
        <v>844</v>
      </c>
      <c r="H99">
        <v>594</v>
      </c>
      <c r="J99">
        <v>1560</v>
      </c>
    </row>
    <row r="100" spans="1:10" x14ac:dyDescent="0.25">
      <c r="A100">
        <v>852</v>
      </c>
      <c r="H100">
        <v>741</v>
      </c>
      <c r="J100">
        <v>447</v>
      </c>
    </row>
    <row r="101" spans="1:10" x14ac:dyDescent="0.25">
      <c r="A101">
        <v>869</v>
      </c>
      <c r="H101">
        <v>755</v>
      </c>
      <c r="J101">
        <v>680</v>
      </c>
    </row>
    <row r="102" spans="1:10" x14ac:dyDescent="0.25">
      <c r="A102">
        <v>879</v>
      </c>
      <c r="H102">
        <v>756</v>
      </c>
      <c r="J102">
        <v>2070</v>
      </c>
    </row>
    <row r="103" spans="1:10" x14ac:dyDescent="0.25">
      <c r="A103">
        <v>880</v>
      </c>
      <c r="H103">
        <v>175</v>
      </c>
    </row>
    <row r="104" spans="1:10" x14ac:dyDescent="0.25">
      <c r="A104">
        <v>899</v>
      </c>
      <c r="H104">
        <v>265</v>
      </c>
    </row>
    <row r="105" spans="1:10" x14ac:dyDescent="0.25">
      <c r="A105">
        <v>917</v>
      </c>
      <c r="H105">
        <v>164</v>
      </c>
    </row>
    <row r="106" spans="1:10" x14ac:dyDescent="0.25">
      <c r="A106">
        <v>918</v>
      </c>
      <c r="H106">
        <v>172</v>
      </c>
    </row>
    <row r="107" spans="1:10" x14ac:dyDescent="0.25">
      <c r="A107">
        <v>924</v>
      </c>
      <c r="H107">
        <v>649</v>
      </c>
    </row>
    <row r="108" spans="1:10" x14ac:dyDescent="0.25">
      <c r="A108">
        <v>931</v>
      </c>
    </row>
    <row r="109" spans="1:10" x14ac:dyDescent="0.25">
      <c r="A109">
        <v>933</v>
      </c>
    </row>
    <row r="110" spans="1:10" x14ac:dyDescent="0.25">
      <c r="A110">
        <v>932</v>
      </c>
    </row>
    <row r="111" spans="1:10" x14ac:dyDescent="0.25">
      <c r="A111">
        <v>946</v>
      </c>
    </row>
    <row r="112" spans="1:10" x14ac:dyDescent="0.25">
      <c r="A112">
        <v>947</v>
      </c>
    </row>
    <row r="113" spans="1:1" x14ac:dyDescent="0.25">
      <c r="A113">
        <v>948</v>
      </c>
    </row>
    <row r="114" spans="1:1" x14ac:dyDescent="0.25">
      <c r="A114">
        <v>950</v>
      </c>
    </row>
    <row r="115" spans="1:1" x14ac:dyDescent="0.25">
      <c r="A115">
        <v>954</v>
      </c>
    </row>
    <row r="116" spans="1:1" x14ac:dyDescent="0.25">
      <c r="A116">
        <v>956</v>
      </c>
    </row>
    <row r="117" spans="1:1" x14ac:dyDescent="0.25">
      <c r="A117">
        <v>957</v>
      </c>
    </row>
    <row r="118" spans="1:1" x14ac:dyDescent="0.25">
      <c r="A118">
        <v>958</v>
      </c>
    </row>
    <row r="119" spans="1:1" x14ac:dyDescent="0.25">
      <c r="A119">
        <v>972</v>
      </c>
    </row>
    <row r="120" spans="1:1" x14ac:dyDescent="0.25">
      <c r="A120">
        <v>973</v>
      </c>
    </row>
    <row r="121" spans="1:1" x14ac:dyDescent="0.25">
      <c r="A121">
        <v>975</v>
      </c>
    </row>
    <row r="122" spans="1:1" x14ac:dyDescent="0.25">
      <c r="A122">
        <v>977</v>
      </c>
    </row>
    <row r="123" spans="1:1" x14ac:dyDescent="0.25">
      <c r="A123">
        <v>984</v>
      </c>
    </row>
    <row r="124" spans="1:1" x14ac:dyDescent="0.25">
      <c r="A124">
        <v>985</v>
      </c>
    </row>
    <row r="125" spans="1:1" x14ac:dyDescent="0.25">
      <c r="A125">
        <v>987</v>
      </c>
    </row>
    <row r="126" spans="1:1" x14ac:dyDescent="0.25">
      <c r="A126">
        <v>989</v>
      </c>
    </row>
    <row r="127" spans="1:1" x14ac:dyDescent="0.25">
      <c r="A127">
        <v>990</v>
      </c>
    </row>
    <row r="128" spans="1:1" x14ac:dyDescent="0.25">
      <c r="A128">
        <v>991</v>
      </c>
    </row>
    <row r="129" spans="1:1" x14ac:dyDescent="0.25">
      <c r="A129">
        <v>992</v>
      </c>
    </row>
    <row r="130" spans="1:1" x14ac:dyDescent="0.25">
      <c r="A130">
        <v>993</v>
      </c>
    </row>
    <row r="131" spans="1:1" x14ac:dyDescent="0.25">
      <c r="A131">
        <v>1008</v>
      </c>
    </row>
    <row r="132" spans="1:1" x14ac:dyDescent="0.25">
      <c r="A132">
        <v>1009</v>
      </c>
    </row>
    <row r="133" spans="1:1" x14ac:dyDescent="0.25">
      <c r="A133">
        <v>1010</v>
      </c>
    </row>
    <row r="134" spans="1:1" x14ac:dyDescent="0.25">
      <c r="A134">
        <v>1012</v>
      </c>
    </row>
    <row r="135" spans="1:1" x14ac:dyDescent="0.25">
      <c r="A135">
        <v>1016</v>
      </c>
    </row>
    <row r="136" spans="1:1" x14ac:dyDescent="0.25">
      <c r="A136">
        <v>1018</v>
      </c>
    </row>
    <row r="137" spans="1:1" x14ac:dyDescent="0.25">
      <c r="A137">
        <v>1019</v>
      </c>
    </row>
    <row r="138" spans="1:1" x14ac:dyDescent="0.25">
      <c r="A138">
        <v>1020</v>
      </c>
    </row>
    <row r="139" spans="1:1" x14ac:dyDescent="0.25">
      <c r="A139">
        <v>1021</v>
      </c>
    </row>
    <row r="140" spans="1:1" x14ac:dyDescent="0.25">
      <c r="A140">
        <v>1029</v>
      </c>
    </row>
    <row r="141" spans="1:1" x14ac:dyDescent="0.25">
      <c r="A141">
        <v>1030</v>
      </c>
    </row>
    <row r="142" spans="1:1" x14ac:dyDescent="0.25">
      <c r="A142">
        <v>1037</v>
      </c>
    </row>
    <row r="143" spans="1:1" x14ac:dyDescent="0.25">
      <c r="A143">
        <v>1038</v>
      </c>
    </row>
    <row r="144" spans="1:1" x14ac:dyDescent="0.25">
      <c r="A144">
        <v>1039</v>
      </c>
    </row>
    <row r="145" spans="1:1" x14ac:dyDescent="0.25">
      <c r="A145">
        <v>1041</v>
      </c>
    </row>
    <row r="146" spans="1:1" x14ac:dyDescent="0.25">
      <c r="A146">
        <v>1048</v>
      </c>
    </row>
    <row r="147" spans="1:1" x14ac:dyDescent="0.25">
      <c r="A147">
        <v>1071</v>
      </c>
    </row>
    <row r="148" spans="1:1" x14ac:dyDescent="0.25">
      <c r="A148">
        <v>1072</v>
      </c>
    </row>
    <row r="149" spans="1:1" x14ac:dyDescent="0.25">
      <c r="A149">
        <v>1073</v>
      </c>
    </row>
    <row r="150" spans="1:1" x14ac:dyDescent="0.25">
      <c r="A150">
        <v>1082</v>
      </c>
    </row>
    <row r="151" spans="1:1" x14ac:dyDescent="0.25">
      <c r="A151">
        <v>1097</v>
      </c>
    </row>
    <row r="152" spans="1:1" x14ac:dyDescent="0.25">
      <c r="A152">
        <v>1098</v>
      </c>
    </row>
    <row r="153" spans="1:1" x14ac:dyDescent="0.25">
      <c r="A153">
        <v>1105</v>
      </c>
    </row>
    <row r="154" spans="1:1" x14ac:dyDescent="0.25">
      <c r="A154">
        <v>1106</v>
      </c>
    </row>
    <row r="155" spans="1:1" x14ac:dyDescent="0.25">
      <c r="A155">
        <v>1107</v>
      </c>
    </row>
    <row r="156" spans="1:1" x14ac:dyDescent="0.25">
      <c r="A156">
        <v>1108</v>
      </c>
    </row>
    <row r="157" spans="1:1" x14ac:dyDescent="0.25">
      <c r="A157">
        <v>1110</v>
      </c>
    </row>
    <row r="158" spans="1:1" x14ac:dyDescent="0.25">
      <c r="A158">
        <v>1111</v>
      </c>
    </row>
    <row r="159" spans="1:1" x14ac:dyDescent="0.25">
      <c r="A159">
        <v>1112</v>
      </c>
    </row>
    <row r="160" spans="1:1" x14ac:dyDescent="0.25">
      <c r="A160">
        <v>1123</v>
      </c>
    </row>
    <row r="161" spans="1:1" x14ac:dyDescent="0.25">
      <c r="A161">
        <v>1140</v>
      </c>
    </row>
    <row r="162" spans="1:1" x14ac:dyDescent="0.25">
      <c r="A162">
        <v>1141</v>
      </c>
    </row>
    <row r="163" spans="1:1" x14ac:dyDescent="0.25">
      <c r="A163">
        <v>1142</v>
      </c>
    </row>
    <row r="164" spans="1:1" x14ac:dyDescent="0.25">
      <c r="A164">
        <v>1143</v>
      </c>
    </row>
    <row r="165" spans="1:1" x14ac:dyDescent="0.25">
      <c r="A165">
        <v>1145</v>
      </c>
    </row>
    <row r="166" spans="1:1" x14ac:dyDescent="0.25">
      <c r="A166">
        <v>1155</v>
      </c>
    </row>
    <row r="167" spans="1:1" x14ac:dyDescent="0.25">
      <c r="A167">
        <v>1156</v>
      </c>
    </row>
    <row r="168" spans="1:1" x14ac:dyDescent="0.25">
      <c r="A168">
        <v>1160</v>
      </c>
    </row>
    <row r="169" spans="1:1" x14ac:dyDescent="0.25">
      <c r="A169">
        <v>1162</v>
      </c>
    </row>
    <row r="170" spans="1:1" x14ac:dyDescent="0.25">
      <c r="A170">
        <v>1187</v>
      </c>
    </row>
    <row r="171" spans="1:1" x14ac:dyDescent="0.25">
      <c r="A171">
        <v>1195</v>
      </c>
    </row>
    <row r="172" spans="1:1" x14ac:dyDescent="0.25">
      <c r="A172">
        <v>1196</v>
      </c>
    </row>
    <row r="173" spans="1:1" x14ac:dyDescent="0.25">
      <c r="A173">
        <v>1204</v>
      </c>
    </row>
    <row r="174" spans="1:1" x14ac:dyDescent="0.25">
      <c r="A174">
        <v>1206</v>
      </c>
    </row>
    <row r="175" spans="1:1" x14ac:dyDescent="0.25">
      <c r="A175">
        <v>1207</v>
      </c>
    </row>
    <row r="176" spans="1:1" x14ac:dyDescent="0.25">
      <c r="A176">
        <v>1608</v>
      </c>
    </row>
    <row r="177" spans="1:1" x14ac:dyDescent="0.25">
      <c r="A177">
        <v>1210</v>
      </c>
    </row>
    <row r="178" spans="1:1" x14ac:dyDescent="0.25">
      <c r="A178">
        <v>1211</v>
      </c>
    </row>
    <row r="179" spans="1:1" x14ac:dyDescent="0.25">
      <c r="A179">
        <v>1212</v>
      </c>
    </row>
    <row r="180" spans="1:1" x14ac:dyDescent="0.25">
      <c r="A180">
        <v>1214</v>
      </c>
    </row>
    <row r="181" spans="1:1" x14ac:dyDescent="0.25">
      <c r="A181">
        <v>1225</v>
      </c>
    </row>
    <row r="182" spans="1:1" x14ac:dyDescent="0.25">
      <c r="A182">
        <v>1237</v>
      </c>
    </row>
    <row r="183" spans="1:1" x14ac:dyDescent="0.25">
      <c r="A183">
        <v>1238</v>
      </c>
    </row>
    <row r="184" spans="1:1" x14ac:dyDescent="0.25">
      <c r="A184">
        <v>1239</v>
      </c>
    </row>
    <row r="185" spans="1:1" x14ac:dyDescent="0.25">
      <c r="A185">
        <v>1240</v>
      </c>
    </row>
    <row r="186" spans="1:1" x14ac:dyDescent="0.25">
      <c r="A186">
        <v>1252</v>
      </c>
    </row>
    <row r="187" spans="1:1" x14ac:dyDescent="0.25">
      <c r="A187">
        <v>1253</v>
      </c>
    </row>
    <row r="188" spans="1:1" x14ac:dyDescent="0.25">
      <c r="A188">
        <v>1254</v>
      </c>
    </row>
    <row r="189" spans="1:1" x14ac:dyDescent="0.25">
      <c r="A189">
        <v>1255</v>
      </c>
    </row>
    <row r="190" spans="1:1" x14ac:dyDescent="0.25">
      <c r="A190">
        <v>1257</v>
      </c>
    </row>
    <row r="191" spans="1:1" x14ac:dyDescent="0.25">
      <c r="A191">
        <v>1258</v>
      </c>
    </row>
    <row r="192" spans="1:1" x14ac:dyDescent="0.25">
      <c r="A192">
        <v>1263</v>
      </c>
    </row>
    <row r="193" spans="1:1" x14ac:dyDescent="0.25">
      <c r="A193">
        <v>1272</v>
      </c>
    </row>
    <row r="194" spans="1:1" x14ac:dyDescent="0.25">
      <c r="A194">
        <v>1274</v>
      </c>
    </row>
    <row r="195" spans="1:1" x14ac:dyDescent="0.25">
      <c r="A195">
        <v>1277</v>
      </c>
    </row>
    <row r="196" spans="1:1" x14ac:dyDescent="0.25">
      <c r="A196">
        <v>1289</v>
      </c>
    </row>
    <row r="197" spans="1:1" x14ac:dyDescent="0.25">
      <c r="A197">
        <v>1291</v>
      </c>
    </row>
    <row r="198" spans="1:1" x14ac:dyDescent="0.25">
      <c r="A198">
        <v>1292</v>
      </c>
    </row>
    <row r="199" spans="1:1" x14ac:dyDescent="0.25">
      <c r="A199">
        <v>1293</v>
      </c>
    </row>
    <row r="200" spans="1:1" x14ac:dyDescent="0.25">
      <c r="A200">
        <v>1294</v>
      </c>
    </row>
    <row r="201" spans="1:1" x14ac:dyDescent="0.25">
      <c r="A201">
        <v>1299</v>
      </c>
    </row>
    <row r="202" spans="1:1" x14ac:dyDescent="0.25">
      <c r="A202">
        <v>1300</v>
      </c>
    </row>
    <row r="203" spans="1:1" x14ac:dyDescent="0.25">
      <c r="A203">
        <v>1302</v>
      </c>
    </row>
    <row r="204" spans="1:1" x14ac:dyDescent="0.25">
      <c r="A204">
        <v>1304</v>
      </c>
    </row>
    <row r="205" spans="1:1" x14ac:dyDescent="0.25">
      <c r="A205">
        <v>1306</v>
      </c>
    </row>
    <row r="206" spans="1:1" x14ac:dyDescent="0.25">
      <c r="A206">
        <v>1308</v>
      </c>
    </row>
    <row r="207" spans="1:1" x14ac:dyDescent="0.25">
      <c r="A207">
        <v>1309</v>
      </c>
    </row>
    <row r="208" spans="1:1" x14ac:dyDescent="0.25">
      <c r="A208">
        <v>1310</v>
      </c>
    </row>
    <row r="209" spans="1:1" x14ac:dyDescent="0.25">
      <c r="A209">
        <v>1329</v>
      </c>
    </row>
    <row r="210" spans="1:1" x14ac:dyDescent="0.25">
      <c r="A210">
        <v>1330</v>
      </c>
    </row>
    <row r="211" spans="1:1" x14ac:dyDescent="0.25">
      <c r="A211">
        <v>1331</v>
      </c>
    </row>
    <row r="212" spans="1:1" x14ac:dyDescent="0.25">
      <c r="A212">
        <v>1334</v>
      </c>
    </row>
    <row r="213" spans="1:1" x14ac:dyDescent="0.25">
      <c r="A213">
        <v>1335</v>
      </c>
    </row>
    <row r="214" spans="1:1" x14ac:dyDescent="0.25">
      <c r="A214">
        <v>1337</v>
      </c>
    </row>
    <row r="215" spans="1:1" x14ac:dyDescent="0.25">
      <c r="A215">
        <v>1341</v>
      </c>
    </row>
    <row r="216" spans="1:1" x14ac:dyDescent="0.25">
      <c r="A216">
        <v>1361</v>
      </c>
    </row>
    <row r="217" spans="1:1" x14ac:dyDescent="0.25">
      <c r="A217">
        <v>1362</v>
      </c>
    </row>
    <row r="218" spans="1:1" x14ac:dyDescent="0.25">
      <c r="A218">
        <v>1363</v>
      </c>
    </row>
    <row r="219" spans="1:1" x14ac:dyDescent="0.25">
      <c r="A219">
        <v>1364</v>
      </c>
    </row>
    <row r="220" spans="1:1" x14ac:dyDescent="0.25">
      <c r="A220">
        <v>1365</v>
      </c>
    </row>
    <row r="221" spans="1:1" x14ac:dyDescent="0.25">
      <c r="A221">
        <v>1366</v>
      </c>
    </row>
    <row r="222" spans="1:1" x14ac:dyDescent="0.25">
      <c r="A222">
        <v>1367</v>
      </c>
    </row>
    <row r="223" spans="1:1" x14ac:dyDescent="0.25">
      <c r="A223">
        <v>1373</v>
      </c>
    </row>
    <row r="224" spans="1:1" x14ac:dyDescent="0.25">
      <c r="A224">
        <v>1374</v>
      </c>
    </row>
    <row r="225" spans="1:1" x14ac:dyDescent="0.25">
      <c r="A225">
        <v>1375</v>
      </c>
    </row>
    <row r="226" spans="1:1" x14ac:dyDescent="0.25">
      <c r="A226">
        <v>1377</v>
      </c>
    </row>
    <row r="227" spans="1:1" x14ac:dyDescent="0.25">
      <c r="A227">
        <v>1378</v>
      </c>
    </row>
    <row r="228" spans="1:1" x14ac:dyDescent="0.25">
      <c r="A228">
        <v>1379</v>
      </c>
    </row>
    <row r="229" spans="1:1" x14ac:dyDescent="0.25">
      <c r="A229">
        <v>1386</v>
      </c>
    </row>
    <row r="230" spans="1:1" x14ac:dyDescent="0.25">
      <c r="A230">
        <v>1387</v>
      </c>
    </row>
    <row r="231" spans="1:1" x14ac:dyDescent="0.25">
      <c r="A231">
        <v>1389</v>
      </c>
    </row>
    <row r="232" spans="1:1" x14ac:dyDescent="0.25">
      <c r="A232">
        <v>1390</v>
      </c>
    </row>
    <row r="233" spans="1:1" x14ac:dyDescent="0.25">
      <c r="A233">
        <v>1392</v>
      </c>
    </row>
    <row r="234" spans="1:1" x14ac:dyDescent="0.25">
      <c r="A234">
        <v>1393</v>
      </c>
    </row>
    <row r="235" spans="1:1" x14ac:dyDescent="0.25">
      <c r="A235">
        <v>1394</v>
      </c>
    </row>
    <row r="236" spans="1:1" x14ac:dyDescent="0.25">
      <c r="A236">
        <v>1396</v>
      </c>
    </row>
    <row r="237" spans="1:1" x14ac:dyDescent="0.25">
      <c r="A237">
        <v>1397</v>
      </c>
    </row>
    <row r="238" spans="1:1" x14ac:dyDescent="0.25">
      <c r="A238">
        <v>1409</v>
      </c>
    </row>
    <row r="239" spans="1:1" x14ac:dyDescent="0.25">
      <c r="A239">
        <v>1399</v>
      </c>
    </row>
    <row r="240" spans="1:1" x14ac:dyDescent="0.25">
      <c r="A240">
        <v>1410</v>
      </c>
    </row>
    <row r="241" spans="1:1" x14ac:dyDescent="0.25">
      <c r="A241">
        <v>1411</v>
      </c>
    </row>
    <row r="242" spans="1:1" x14ac:dyDescent="0.25">
      <c r="A242">
        <v>1412</v>
      </c>
    </row>
    <row r="243" spans="1:1" x14ac:dyDescent="0.25">
      <c r="A243">
        <v>1431</v>
      </c>
    </row>
    <row r="244" spans="1:1" x14ac:dyDescent="0.25">
      <c r="A244">
        <v>1432</v>
      </c>
    </row>
    <row r="245" spans="1:1" x14ac:dyDescent="0.25">
      <c r="A245">
        <v>1433</v>
      </c>
    </row>
    <row r="246" spans="1:1" x14ac:dyDescent="0.25">
      <c r="A246">
        <v>1434</v>
      </c>
    </row>
    <row r="247" spans="1:1" x14ac:dyDescent="0.25">
      <c r="A247">
        <v>1435</v>
      </c>
    </row>
    <row r="248" spans="1:1" x14ac:dyDescent="0.25">
      <c r="A248">
        <v>1436</v>
      </c>
    </row>
    <row r="249" spans="1:1" x14ac:dyDescent="0.25">
      <c r="A249">
        <v>1438</v>
      </c>
    </row>
    <row r="250" spans="1:1" x14ac:dyDescent="0.25">
      <c r="A250">
        <v>1442</v>
      </c>
    </row>
    <row r="251" spans="1:1" x14ac:dyDescent="0.25">
      <c r="A251">
        <v>1443</v>
      </c>
    </row>
    <row r="252" spans="1:1" x14ac:dyDescent="0.25">
      <c r="A252">
        <v>1451</v>
      </c>
    </row>
    <row r="253" spans="1:1" x14ac:dyDescent="0.25">
      <c r="A253">
        <v>1483</v>
      </c>
    </row>
    <row r="254" spans="1:1" x14ac:dyDescent="0.25">
      <c r="A254">
        <v>1452</v>
      </c>
    </row>
    <row r="255" spans="1:1" x14ac:dyDescent="0.25">
      <c r="A255">
        <v>1453</v>
      </c>
    </row>
    <row r="256" spans="1:1" x14ac:dyDescent="0.25">
      <c r="A256">
        <v>1454</v>
      </c>
    </row>
    <row r="257" spans="1:1" x14ac:dyDescent="0.25">
      <c r="A257">
        <v>1455</v>
      </c>
    </row>
    <row r="258" spans="1:1" x14ac:dyDescent="0.25">
      <c r="A258">
        <v>1484</v>
      </c>
    </row>
    <row r="259" spans="1:1" x14ac:dyDescent="0.25">
      <c r="A259">
        <v>1458</v>
      </c>
    </row>
    <row r="260" spans="1:1" x14ac:dyDescent="0.25">
      <c r="A260">
        <v>1460</v>
      </c>
    </row>
    <row r="261" spans="1:1" x14ac:dyDescent="0.25">
      <c r="A261">
        <v>1461</v>
      </c>
    </row>
    <row r="262" spans="1:1" x14ac:dyDescent="0.25">
      <c r="A262">
        <v>1462</v>
      </c>
    </row>
    <row r="263" spans="1:1" x14ac:dyDescent="0.25">
      <c r="A263">
        <v>1463</v>
      </c>
    </row>
    <row r="264" spans="1:1" x14ac:dyDescent="0.25">
      <c r="A264">
        <v>1464</v>
      </c>
    </row>
    <row r="265" spans="1:1" x14ac:dyDescent="0.25">
      <c r="A265">
        <v>1466</v>
      </c>
    </row>
    <row r="266" spans="1:1" x14ac:dyDescent="0.25">
      <c r="A266">
        <v>1467</v>
      </c>
    </row>
    <row r="267" spans="1:1" x14ac:dyDescent="0.25">
      <c r="A267">
        <v>1468</v>
      </c>
    </row>
    <row r="268" spans="1:1" x14ac:dyDescent="0.25">
      <c r="A268">
        <v>1619</v>
      </c>
    </row>
    <row r="269" spans="1:1" x14ac:dyDescent="0.25">
      <c r="A269">
        <v>1470</v>
      </c>
    </row>
    <row r="270" spans="1:1" x14ac:dyDescent="0.25">
      <c r="A270">
        <v>1472</v>
      </c>
    </row>
    <row r="271" spans="1:1" x14ac:dyDescent="0.25">
      <c r="A271">
        <v>1473</v>
      </c>
    </row>
    <row r="272" spans="1:1" x14ac:dyDescent="0.25">
      <c r="A272">
        <v>1474</v>
      </c>
    </row>
    <row r="273" spans="1:1" x14ac:dyDescent="0.25">
      <c r="A273">
        <v>1475</v>
      </c>
    </row>
    <row r="274" spans="1:1" x14ac:dyDescent="0.25">
      <c r="A274">
        <v>1476</v>
      </c>
    </row>
    <row r="275" spans="1:1" x14ac:dyDescent="0.25">
      <c r="A275">
        <v>1477</v>
      </c>
    </row>
    <row r="276" spans="1:1" x14ac:dyDescent="0.25">
      <c r="A276">
        <v>1478</v>
      </c>
    </row>
    <row r="277" spans="1:1" x14ac:dyDescent="0.25">
      <c r="A277">
        <v>1479</v>
      </c>
    </row>
    <row r="278" spans="1:1" x14ac:dyDescent="0.25">
      <c r="A278">
        <v>1480</v>
      </c>
    </row>
    <row r="279" spans="1:1" x14ac:dyDescent="0.25">
      <c r="A279">
        <v>1481</v>
      </c>
    </row>
    <row r="280" spans="1:1" x14ac:dyDescent="0.25">
      <c r="A280">
        <v>1559</v>
      </c>
    </row>
    <row r="281" spans="1:1" x14ac:dyDescent="0.25">
      <c r="A281">
        <v>1560</v>
      </c>
    </row>
    <row r="282" spans="1:1" x14ac:dyDescent="0.25">
      <c r="A282">
        <v>1561</v>
      </c>
    </row>
    <row r="283" spans="1:1" x14ac:dyDescent="0.25">
      <c r="A283">
        <v>1562</v>
      </c>
    </row>
    <row r="284" spans="1:1" x14ac:dyDescent="0.25">
      <c r="A284">
        <v>1563</v>
      </c>
    </row>
    <row r="285" spans="1:1" x14ac:dyDescent="0.25">
      <c r="A285">
        <v>1564</v>
      </c>
    </row>
    <row r="286" spans="1:1" x14ac:dyDescent="0.25">
      <c r="A286">
        <v>1565</v>
      </c>
    </row>
    <row r="287" spans="1:1" x14ac:dyDescent="0.25">
      <c r="A287">
        <v>1566</v>
      </c>
    </row>
    <row r="288" spans="1:1" x14ac:dyDescent="0.25">
      <c r="A288">
        <v>1567</v>
      </c>
    </row>
    <row r="289" spans="1:1" x14ac:dyDescent="0.25">
      <c r="A289">
        <v>1568</v>
      </c>
    </row>
    <row r="290" spans="1:1" x14ac:dyDescent="0.25">
      <c r="A290">
        <v>1569</v>
      </c>
    </row>
    <row r="291" spans="1:1" x14ac:dyDescent="0.25">
      <c r="A291">
        <v>1570</v>
      </c>
    </row>
    <row r="292" spans="1:1" x14ac:dyDescent="0.25">
      <c r="A292">
        <v>1571</v>
      </c>
    </row>
    <row r="293" spans="1:1" x14ac:dyDescent="0.25">
      <c r="A293">
        <v>1572</v>
      </c>
    </row>
    <row r="294" spans="1:1" x14ac:dyDescent="0.25">
      <c r="A294">
        <v>1573</v>
      </c>
    </row>
    <row r="295" spans="1:1" x14ac:dyDescent="0.25">
      <c r="A295">
        <v>1664</v>
      </c>
    </row>
    <row r="296" spans="1:1" x14ac:dyDescent="0.25">
      <c r="A296">
        <v>1690</v>
      </c>
    </row>
    <row r="297" spans="1:1" x14ac:dyDescent="0.25">
      <c r="A297">
        <v>1691</v>
      </c>
    </row>
    <row r="298" spans="1:1" x14ac:dyDescent="0.25">
      <c r="A298">
        <v>1703</v>
      </c>
    </row>
    <row r="299" spans="1:1" x14ac:dyDescent="0.25">
      <c r="A299">
        <v>1685</v>
      </c>
    </row>
    <row r="300" spans="1:1" x14ac:dyDescent="0.25">
      <c r="A300">
        <v>1686</v>
      </c>
    </row>
    <row r="301" spans="1:1" x14ac:dyDescent="0.25">
      <c r="A301">
        <v>1687</v>
      </c>
    </row>
    <row r="302" spans="1:1" x14ac:dyDescent="0.25">
      <c r="A302">
        <v>1689</v>
      </c>
    </row>
    <row r="303" spans="1:1" x14ac:dyDescent="0.25">
      <c r="A303">
        <v>1681</v>
      </c>
    </row>
    <row r="304" spans="1:1" x14ac:dyDescent="0.25">
      <c r="A304">
        <v>1682</v>
      </c>
    </row>
    <row r="305" spans="1:1" x14ac:dyDescent="0.25">
      <c r="A305">
        <v>1610</v>
      </c>
    </row>
    <row r="306" spans="1:1" x14ac:dyDescent="0.25">
      <c r="A306">
        <v>1617</v>
      </c>
    </row>
    <row r="307" spans="1:1" x14ac:dyDescent="0.25">
      <c r="A307">
        <v>1620</v>
      </c>
    </row>
    <row r="308" spans="1:1" x14ac:dyDescent="0.25">
      <c r="A308">
        <v>1621</v>
      </c>
    </row>
    <row r="309" spans="1:1" x14ac:dyDescent="0.25">
      <c r="A309">
        <v>1622</v>
      </c>
    </row>
    <row r="310" spans="1:1" x14ac:dyDescent="0.25">
      <c r="A310">
        <v>1616</v>
      </c>
    </row>
    <row r="311" spans="1:1" x14ac:dyDescent="0.25">
      <c r="A311">
        <v>1618</v>
      </c>
    </row>
    <row r="312" spans="1:1" x14ac:dyDescent="0.25">
      <c r="A312">
        <v>1684</v>
      </c>
    </row>
    <row r="313" spans="1:1" x14ac:dyDescent="0.25">
      <c r="A313">
        <v>1683</v>
      </c>
    </row>
    <row r="314" spans="1:1" x14ac:dyDescent="0.25">
      <c r="A314">
        <v>1700</v>
      </c>
    </row>
    <row r="315" spans="1:1" x14ac:dyDescent="0.25">
      <c r="A315">
        <v>1611</v>
      </c>
    </row>
    <row r="316" spans="1:1" x14ac:dyDescent="0.25">
      <c r="A316">
        <v>1677</v>
      </c>
    </row>
    <row r="317" spans="1:1" x14ac:dyDescent="0.25">
      <c r="A317">
        <v>1678</v>
      </c>
    </row>
    <row r="318" spans="1:1" x14ac:dyDescent="0.25">
      <c r="A318">
        <v>1688</v>
      </c>
    </row>
    <row r="319" spans="1:1" x14ac:dyDescent="0.25">
      <c r="A319">
        <v>1680</v>
      </c>
    </row>
    <row r="320" spans="1:1" x14ac:dyDescent="0.25">
      <c r="A320">
        <v>1609</v>
      </c>
    </row>
    <row r="321" spans="1:1" x14ac:dyDescent="0.25">
      <c r="A321">
        <v>1603</v>
      </c>
    </row>
    <row r="322" spans="1:1" x14ac:dyDescent="0.25">
      <c r="A322">
        <v>1605</v>
      </c>
    </row>
    <row r="323" spans="1:1" x14ac:dyDescent="0.25">
      <c r="A323">
        <v>1624</v>
      </c>
    </row>
    <row r="324" spans="1:1" x14ac:dyDescent="0.25">
      <c r="A324">
        <v>1629</v>
      </c>
    </row>
    <row r="325" spans="1:1" x14ac:dyDescent="0.25">
      <c r="A325">
        <v>1626</v>
      </c>
    </row>
    <row r="326" spans="1:1" x14ac:dyDescent="0.25">
      <c r="A326">
        <v>1623</v>
      </c>
    </row>
    <row r="327" spans="1:1" x14ac:dyDescent="0.25">
      <c r="A327">
        <v>1671</v>
      </c>
    </row>
    <row r="328" spans="1:1" x14ac:dyDescent="0.25">
      <c r="A328">
        <v>1627</v>
      </c>
    </row>
    <row r="329" spans="1:1" x14ac:dyDescent="0.25">
      <c r="A329">
        <v>1612</v>
      </c>
    </row>
    <row r="330" spans="1:1" x14ac:dyDescent="0.25">
      <c r="A330">
        <v>1651</v>
      </c>
    </row>
    <row r="331" spans="1:1" x14ac:dyDescent="0.25">
      <c r="A331">
        <v>1625</v>
      </c>
    </row>
    <row r="332" spans="1:1" x14ac:dyDescent="0.25">
      <c r="A332">
        <v>1692</v>
      </c>
    </row>
    <row r="333" spans="1:1" x14ac:dyDescent="0.25">
      <c r="A333">
        <v>1663</v>
      </c>
    </row>
    <row r="334" spans="1:1" x14ac:dyDescent="0.25">
      <c r="A334">
        <v>1613</v>
      </c>
    </row>
    <row r="335" spans="1:1" x14ac:dyDescent="0.25">
      <c r="A335">
        <v>1615</v>
      </c>
    </row>
    <row r="336" spans="1:1" x14ac:dyDescent="0.25">
      <c r="A336">
        <v>1614</v>
      </c>
    </row>
    <row r="337" spans="1:1" x14ac:dyDescent="0.25">
      <c r="A337">
        <v>1284</v>
      </c>
    </row>
    <row r="338" spans="1:1" x14ac:dyDescent="0.25">
      <c r="A338">
        <v>1294</v>
      </c>
    </row>
    <row r="339" spans="1:1" x14ac:dyDescent="0.25">
      <c r="A339">
        <v>1408</v>
      </c>
    </row>
    <row r="340" spans="1:1" x14ac:dyDescent="0.25">
      <c r="A340">
        <v>1642</v>
      </c>
    </row>
    <row r="341" spans="1:1" x14ac:dyDescent="0.25">
      <c r="A341">
        <v>1643</v>
      </c>
    </row>
    <row r="342" spans="1:1" x14ac:dyDescent="0.25">
      <c r="A342">
        <v>1644</v>
      </c>
    </row>
    <row r="343" spans="1:1" x14ac:dyDescent="0.25">
      <c r="A343">
        <v>1653</v>
      </c>
    </row>
    <row r="344" spans="1:1" x14ac:dyDescent="0.25">
      <c r="A344">
        <v>1658</v>
      </c>
    </row>
    <row r="345" spans="1:1" x14ac:dyDescent="0.25">
      <c r="A345">
        <v>1659</v>
      </c>
    </row>
    <row r="346" spans="1:1" x14ac:dyDescent="0.25">
      <c r="A346">
        <v>1660</v>
      </c>
    </row>
    <row r="347" spans="1:1" x14ac:dyDescent="0.25">
      <c r="A347">
        <v>1661</v>
      </c>
    </row>
    <row r="348" spans="1:1" x14ac:dyDescent="0.25">
      <c r="A348">
        <v>1665</v>
      </c>
    </row>
    <row r="349" spans="1:1" x14ac:dyDescent="0.25">
      <c r="A349">
        <v>1679</v>
      </c>
    </row>
    <row r="350" spans="1:1" x14ac:dyDescent="0.25">
      <c r="A350">
        <v>1693</v>
      </c>
    </row>
    <row r="351" spans="1:1" x14ac:dyDescent="0.25">
      <c r="A351">
        <v>1699</v>
      </c>
    </row>
    <row r="352" spans="1:1" x14ac:dyDescent="0.25">
      <c r="A352">
        <v>1704</v>
      </c>
    </row>
    <row r="353" spans="1:1" x14ac:dyDescent="0.25">
      <c r="A353">
        <v>1705</v>
      </c>
    </row>
    <row r="354" spans="1:1" x14ac:dyDescent="0.25">
      <c r="A354">
        <v>1706</v>
      </c>
    </row>
    <row r="355" spans="1:1" x14ac:dyDescent="0.25">
      <c r="A355">
        <v>1709</v>
      </c>
    </row>
    <row r="356" spans="1:1" x14ac:dyDescent="0.25">
      <c r="A356">
        <v>1710</v>
      </c>
    </row>
    <row r="357" spans="1:1" x14ac:dyDescent="0.25">
      <c r="A357">
        <v>1711</v>
      </c>
    </row>
    <row r="358" spans="1:1" x14ac:dyDescent="0.25">
      <c r="A358">
        <v>1712</v>
      </c>
    </row>
    <row r="359" spans="1:1" x14ac:dyDescent="0.25">
      <c r="A359">
        <v>1713</v>
      </c>
    </row>
    <row r="360" spans="1:1" x14ac:dyDescent="0.25">
      <c r="A360">
        <v>1714</v>
      </c>
    </row>
    <row r="361" spans="1:1" x14ac:dyDescent="0.25">
      <c r="A361">
        <v>1717</v>
      </c>
    </row>
    <row r="362" spans="1:1" x14ac:dyDescent="0.25">
      <c r="A362">
        <v>1718</v>
      </c>
    </row>
    <row r="363" spans="1:1" x14ac:dyDescent="0.25">
      <c r="A363">
        <v>1719</v>
      </c>
    </row>
    <row r="364" spans="1:1" x14ac:dyDescent="0.25">
      <c r="A364">
        <v>1728</v>
      </c>
    </row>
    <row r="365" spans="1:1" x14ac:dyDescent="0.25">
      <c r="A365">
        <v>1701</v>
      </c>
    </row>
    <row r="366" spans="1:1" x14ac:dyDescent="0.25">
      <c r="A366">
        <v>1666</v>
      </c>
    </row>
    <row r="367" spans="1:1" x14ac:dyDescent="0.25">
      <c r="A367">
        <v>1668</v>
      </c>
    </row>
    <row r="368" spans="1:1" x14ac:dyDescent="0.25">
      <c r="A368">
        <v>1669</v>
      </c>
    </row>
    <row r="369" spans="1:1" x14ac:dyDescent="0.25">
      <c r="A369">
        <v>1670</v>
      </c>
    </row>
    <row r="370" spans="1:1" x14ac:dyDescent="0.25">
      <c r="A370">
        <v>1672</v>
      </c>
    </row>
    <row r="371" spans="1:1" x14ac:dyDescent="0.25">
      <c r="A371">
        <v>1673</v>
      </c>
    </row>
    <row r="372" spans="1:1" x14ac:dyDescent="0.25">
      <c r="A372">
        <v>1674</v>
      </c>
    </row>
    <row r="373" spans="1:1" x14ac:dyDescent="0.25">
      <c r="A373">
        <v>1675</v>
      </c>
    </row>
    <row r="374" spans="1:1" x14ac:dyDescent="0.25">
      <c r="A374">
        <v>1676</v>
      </c>
    </row>
    <row r="375" spans="1:1" x14ac:dyDescent="0.25">
      <c r="A375">
        <v>1715</v>
      </c>
    </row>
    <row r="376" spans="1:1" x14ac:dyDescent="0.25">
      <c r="A376">
        <v>1716</v>
      </c>
    </row>
    <row r="377" spans="1:1" x14ac:dyDescent="0.25">
      <c r="A377">
        <v>1726</v>
      </c>
    </row>
    <row r="378" spans="1:1" x14ac:dyDescent="0.25">
      <c r="A378">
        <v>1737</v>
      </c>
    </row>
    <row r="379" spans="1:1" x14ac:dyDescent="0.25">
      <c r="A379">
        <v>1738</v>
      </c>
    </row>
    <row r="380" spans="1:1" x14ac:dyDescent="0.25">
      <c r="A380">
        <v>1770</v>
      </c>
    </row>
    <row r="381" spans="1:1" x14ac:dyDescent="0.25">
      <c r="A381">
        <v>1771</v>
      </c>
    </row>
    <row r="382" spans="1:1" x14ac:dyDescent="0.25">
      <c r="A382">
        <v>1772</v>
      </c>
    </row>
    <row r="383" spans="1:1" x14ac:dyDescent="0.25">
      <c r="A383">
        <v>1773</v>
      </c>
    </row>
    <row r="384" spans="1:1" x14ac:dyDescent="0.25">
      <c r="A384">
        <v>1774</v>
      </c>
    </row>
    <row r="385" spans="1:1" x14ac:dyDescent="0.25">
      <c r="A385">
        <v>1776</v>
      </c>
    </row>
    <row r="386" spans="1:1" x14ac:dyDescent="0.25">
      <c r="A386">
        <v>1779</v>
      </c>
    </row>
    <row r="387" spans="1:1" x14ac:dyDescent="0.25">
      <c r="A387">
        <v>1780</v>
      </c>
    </row>
    <row r="388" spans="1:1" x14ac:dyDescent="0.25">
      <c r="A388">
        <v>1781</v>
      </c>
    </row>
    <row r="389" spans="1:1" x14ac:dyDescent="0.25">
      <c r="A389">
        <v>1782</v>
      </c>
    </row>
    <row r="390" spans="1:1" x14ac:dyDescent="0.25">
      <c r="A390">
        <v>1788</v>
      </c>
    </row>
    <row r="391" spans="1:1" x14ac:dyDescent="0.25">
      <c r="A391">
        <v>1789</v>
      </c>
    </row>
    <row r="392" spans="1:1" x14ac:dyDescent="0.25">
      <c r="A392">
        <v>1790</v>
      </c>
    </row>
    <row r="393" spans="1:1" x14ac:dyDescent="0.25">
      <c r="A393">
        <v>1791</v>
      </c>
    </row>
    <row r="394" spans="1:1" x14ac:dyDescent="0.25">
      <c r="A394">
        <v>1792</v>
      </c>
    </row>
    <row r="395" spans="1:1" x14ac:dyDescent="0.25">
      <c r="A395">
        <v>1793</v>
      </c>
    </row>
    <row r="396" spans="1:1" x14ac:dyDescent="0.25">
      <c r="A396">
        <v>1796</v>
      </c>
    </row>
    <row r="397" spans="1:1" x14ac:dyDescent="0.25">
      <c r="A397">
        <v>1797</v>
      </c>
    </row>
    <row r="398" spans="1:1" x14ac:dyDescent="0.25">
      <c r="A398">
        <v>1798</v>
      </c>
    </row>
    <row r="399" spans="1:1" x14ac:dyDescent="0.25">
      <c r="A399">
        <v>1808</v>
      </c>
    </row>
    <row r="400" spans="1:1" x14ac:dyDescent="0.25">
      <c r="A400">
        <v>1812</v>
      </c>
    </row>
    <row r="401" spans="1:1" x14ac:dyDescent="0.25">
      <c r="A401">
        <v>1815</v>
      </c>
    </row>
    <row r="402" spans="1:1" x14ac:dyDescent="0.25">
      <c r="A402">
        <v>1817</v>
      </c>
    </row>
    <row r="403" spans="1:1" x14ac:dyDescent="0.25">
      <c r="A403">
        <v>1818</v>
      </c>
    </row>
    <row r="404" spans="1:1" x14ac:dyDescent="0.25">
      <c r="A404">
        <v>1819</v>
      </c>
    </row>
    <row r="405" spans="1:1" x14ac:dyDescent="0.25">
      <c r="A405">
        <v>1820</v>
      </c>
    </row>
    <row r="406" spans="1:1" x14ac:dyDescent="0.25">
      <c r="A406">
        <v>1821</v>
      </c>
    </row>
    <row r="407" spans="1:1" x14ac:dyDescent="0.25">
      <c r="A407">
        <v>1822</v>
      </c>
    </row>
    <row r="408" spans="1:1" x14ac:dyDescent="0.25">
      <c r="A408">
        <v>1823</v>
      </c>
    </row>
    <row r="409" spans="1:1" x14ac:dyDescent="0.25">
      <c r="A409">
        <v>1825</v>
      </c>
    </row>
    <row r="410" spans="1:1" x14ac:dyDescent="0.25">
      <c r="A410">
        <v>1826</v>
      </c>
    </row>
    <row r="411" spans="1:1" x14ac:dyDescent="0.25">
      <c r="A411">
        <v>1827</v>
      </c>
    </row>
    <row r="412" spans="1:1" x14ac:dyDescent="0.25">
      <c r="A412">
        <v>1828</v>
      </c>
    </row>
    <row r="413" spans="1:1" x14ac:dyDescent="0.25">
      <c r="A413">
        <v>1829</v>
      </c>
    </row>
    <row r="414" spans="1:1" x14ac:dyDescent="0.25">
      <c r="A414">
        <v>1855</v>
      </c>
    </row>
    <row r="415" spans="1:1" x14ac:dyDescent="0.25">
      <c r="A415">
        <v>1856</v>
      </c>
    </row>
    <row r="416" spans="1:1" x14ac:dyDescent="0.25">
      <c r="A416">
        <v>1857</v>
      </c>
    </row>
    <row r="417" spans="1:1" x14ac:dyDescent="0.25">
      <c r="A417">
        <v>1858</v>
      </c>
    </row>
    <row r="418" spans="1:1" x14ac:dyDescent="0.25">
      <c r="A418">
        <v>1865</v>
      </c>
    </row>
    <row r="419" spans="1:1" x14ac:dyDescent="0.25">
      <c r="A419">
        <v>1866</v>
      </c>
    </row>
    <row r="420" spans="1:1" x14ac:dyDescent="0.25">
      <c r="A420">
        <v>1867</v>
      </c>
    </row>
    <row r="421" spans="1:1" x14ac:dyDescent="0.25">
      <c r="A421">
        <v>1883</v>
      </c>
    </row>
    <row r="422" spans="1:1" x14ac:dyDescent="0.25">
      <c r="A422">
        <v>1884</v>
      </c>
    </row>
  </sheetData>
  <sortState xmlns:xlrd2="http://schemas.microsoft.com/office/spreadsheetml/2017/richdata2" ref="G1:G422">
    <sortCondition ref="G1"/>
  </sortState>
  <conditionalFormatting sqref="A1:A422">
    <cfRule type="duplicateValues" dxfId="7" priority="8"/>
  </conditionalFormatting>
  <conditionalFormatting sqref="B1:B24">
    <cfRule type="duplicateValues" dxfId="6" priority="7"/>
  </conditionalFormatting>
  <conditionalFormatting sqref="B1:B57">
    <cfRule type="duplicateValues" dxfId="5" priority="6"/>
  </conditionalFormatting>
  <conditionalFormatting sqref="C1:C21">
    <cfRule type="duplicateValues" dxfId="4" priority="5"/>
  </conditionalFormatting>
  <conditionalFormatting sqref="E1:E83">
    <cfRule type="duplicateValues" dxfId="3" priority="4"/>
  </conditionalFormatting>
  <conditionalFormatting sqref="H1:H107">
    <cfRule type="duplicateValues" dxfId="2" priority="3"/>
  </conditionalFormatting>
  <conditionalFormatting sqref="I1:I27">
    <cfRule type="duplicateValues" dxfId="1" priority="2"/>
  </conditionalFormatting>
  <conditionalFormatting sqref="J1:J10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8F966FF487D4EAD30C72ADCEB008C" ma:contentTypeVersion="8" ma:contentTypeDescription="Create a new document." ma:contentTypeScope="" ma:versionID="0c122e127bfaa4e97e1380f33897120c">
  <xsd:schema xmlns:xsd="http://www.w3.org/2001/XMLSchema" xmlns:xs="http://www.w3.org/2001/XMLSchema" xmlns:p="http://schemas.microsoft.com/office/2006/metadata/properties" xmlns:ns3="cd99768a-9c7d-4f5e-96e9-85eab9659603" targetNamespace="http://schemas.microsoft.com/office/2006/metadata/properties" ma:root="true" ma:fieldsID="b902ba84f0ca5edd34581bf545ea1fd1" ns3:_="">
    <xsd:import namespace="cd99768a-9c7d-4f5e-96e9-85eab965960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9768a-9c7d-4f5e-96e9-85eab9659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FE0C18-4A8D-4CA8-8FB1-8AF190539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9768a-9c7d-4f5e-96e9-85eab9659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8DEA20-91DB-45CE-850D-C7013BF9F1F9}">
  <ds:schemaRefs>
    <ds:schemaRef ds:uri="http://schemas.microsoft.com/sharepoint/v3/contenttype/forms"/>
  </ds:schemaRefs>
</ds:datastoreItem>
</file>

<file path=customXml/itemProps3.xml><?xml version="1.0" encoding="utf-8"?>
<ds:datastoreItem xmlns:ds="http://schemas.openxmlformats.org/officeDocument/2006/customXml" ds:itemID="{51FEFD5B-E1C2-44A4-BB8B-9C65380AEC48}">
  <ds:schemaRefs>
    <ds:schemaRef ds:uri="cd99768a-9c7d-4f5e-96e9-85eab9659603"/>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CONSOLIDADO ANLA 2019</vt:lpstr>
      <vt:lpstr>Oficina Asesora de Planeación</vt:lpstr>
      <vt:lpstr>Comunicaciones</vt:lpstr>
      <vt:lpstr>Sub. Evaluación y Seguimiento</vt:lpstr>
      <vt:lpstr>SIPTA</vt:lpstr>
      <vt:lpstr>Sub. Administrativ y Financiera</vt:lpstr>
      <vt:lpstr>Oficina Asesora Jurídica</vt:lpstr>
      <vt:lpstr>Control Interno</vt:lpstr>
      <vt:lpstr>Hoja1</vt:lpstr>
      <vt:lpstr>'Sub. Evaluación y Seguimiento'!Área_de_impresión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 Alvarez (ANLA);etorres@anla.gov.co</dc:creator>
  <cp:lastModifiedBy>Edith Jazmin Torres Rodriguez (ANLA)</cp:lastModifiedBy>
  <cp:lastPrinted>2019-05-03T13:51:24Z</cp:lastPrinted>
  <dcterms:created xsi:type="dcterms:W3CDTF">2018-12-28T20:18:11Z</dcterms:created>
  <dcterms:modified xsi:type="dcterms:W3CDTF">2019-09-04T19:59:31Z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0x0101009A58F966FF487D4EAD30C72ADCEB008C</vt:lpwstr>
  </property>
</Properties>
</file>