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F15F3DA0-CE65-43B3-A409-A4C1A6842AEB}" xr6:coauthVersionLast="47" xr6:coauthVersionMax="47" xr10:uidLastSave="{00000000-0000-0000-0000-000000000000}"/>
  <bookViews>
    <workbookView xWindow="-120" yWindow="-120" windowWidth="20730" windowHeight="11160" tabRatio="926" activeTab="12" xr2:uid="{00000000-000D-0000-FFFF-FFFF00000000}"/>
  </bookViews>
  <sheets>
    <sheet name="CONSOLIDADO ANLA " sheetId="14" r:id="rId1"/>
    <sheet name="OAP" sheetId="3" r:id="rId2"/>
    <sheet name="OTI" sheetId="15" r:id="rId3"/>
    <sheet name="COMUNICACIONES" sheetId="4" r:id="rId4"/>
    <sheet name="SIPTA" sheetId="6" r:id="rId5"/>
    <sheet name="SELA" sheetId="8" r:id="rId6"/>
    <sheet name="SSLA" sheetId="16" r:id="rId7"/>
    <sheet name="OAJ" sheetId="7" r:id="rId8"/>
    <sheet name="SAF" sheetId="5" r:id="rId9"/>
    <sheet name="SMPCA" sheetId="10" r:id="rId10"/>
    <sheet name="DIRECCIÓN GENERAL" sheetId="12" r:id="rId11"/>
    <sheet name="OCDI" sheetId="13" r:id="rId12"/>
    <sheet name="OCI" sheetId="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3" hidden="1">COMUNICACIONES!$A$7:$AH$14</definedName>
    <definedName name="_xlnm._FilterDatabase" localSheetId="10" hidden="1">'DIRECCIÓN GENERAL'!$A$7:$AH$13</definedName>
    <definedName name="_xlnm._FilterDatabase" localSheetId="7" hidden="1">OAJ!$A$7:$AH$25</definedName>
    <definedName name="_xlnm._FilterDatabase" localSheetId="1" hidden="1">OAP!$A$7:$AH$18</definedName>
    <definedName name="_xlnm._FilterDatabase" localSheetId="11" hidden="1">OCDI!$A$7:$AH$15</definedName>
    <definedName name="_xlnm._FilterDatabase" localSheetId="12">OCI!$A$7:$AI$10</definedName>
    <definedName name="_xlnm._FilterDatabase" localSheetId="2" hidden="1">OTI!$A$7:$AH$31</definedName>
    <definedName name="_xlnm._FilterDatabase" localSheetId="8" hidden="1">SAF!$A$7:$AH$41</definedName>
    <definedName name="_xlnm._FilterDatabase" localSheetId="5" hidden="1">SELA!$A$7:$AH$57</definedName>
    <definedName name="_xlnm._FilterDatabase" localSheetId="4" hidden="1">SIPTA!$A$7:$AH$34</definedName>
    <definedName name="_xlnm._FilterDatabase" localSheetId="9" hidden="1">SMPCA!$A$7:$AH$31</definedName>
    <definedName name="_xlnm._FilterDatabase" localSheetId="6" hidden="1">SSLA!$A$7:$AH$53</definedName>
    <definedName name="DepartamentoConsulta">#REF!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#REF!</definedName>
    <definedName name="festivos">[1]!Tabla4[TabDiasFestivos]</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#REF!</definedName>
    <definedName name="pend">[5]Pendientes!$B$49:$E$49</definedName>
    <definedName name="PerfilActivo">#REF!</definedName>
    <definedName name="ProyectoConsulta">#REF!</definedName>
    <definedName name="RangoConsulta">'[2]Registro Control Tiempos'!#REF!</definedName>
    <definedName name="RegistroConsulta">#REF!</definedName>
    <definedName name="Sector">[6]Parametros!$N$11:$N$17</definedName>
    <definedName name="SectorAConsultar">#REF!</definedName>
    <definedName name="SectorConsultar">'[1]Indicador estrategico'!$I$2</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#REF!</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F48" i="16" l="1"/>
  <c r="AC48" i="16"/>
  <c r="Z48" i="16"/>
  <c r="T48" i="16"/>
  <c r="Q48" i="16"/>
  <c r="N48" i="16"/>
  <c r="AF41" i="16"/>
  <c r="AC41" i="16"/>
  <c r="Z41" i="16"/>
  <c r="T35" i="16"/>
  <c r="T41" i="16" s="1"/>
  <c r="Q35" i="16"/>
  <c r="Q41" i="16" s="1"/>
  <c r="N35" i="16"/>
  <c r="N41" i="16" s="1"/>
  <c r="AF34" i="16"/>
  <c r="AC34" i="16"/>
  <c r="Z34" i="16"/>
  <c r="T32" i="16"/>
  <c r="T34" i="16" s="1"/>
  <c r="Q32" i="16"/>
  <c r="Q34" i="16" s="1"/>
  <c r="N32" i="16"/>
  <c r="N34" i="16" s="1"/>
  <c r="AF31" i="16"/>
  <c r="AC31" i="16"/>
  <c r="Z31" i="16"/>
  <c r="T26" i="16"/>
  <c r="T31" i="16" s="1"/>
  <c r="Q26" i="16"/>
  <c r="Q31" i="16" s="1"/>
  <c r="N26" i="16"/>
  <c r="N31" i="16" s="1"/>
  <c r="AF25" i="16"/>
  <c r="AC25" i="16"/>
  <c r="Z25" i="16"/>
  <c r="T20" i="16"/>
  <c r="T25" i="16" s="1"/>
  <c r="Q20" i="16"/>
  <c r="Q25" i="16" s="1"/>
  <c r="N20" i="16"/>
  <c r="N25" i="16" s="1"/>
  <c r="AF19" i="16"/>
  <c r="AC19" i="16"/>
  <c r="Z19" i="16"/>
  <c r="T14" i="16"/>
  <c r="T19" i="16" s="1"/>
  <c r="Q14" i="16"/>
  <c r="Q19" i="16" s="1"/>
  <c r="N14" i="16"/>
  <c r="N19" i="16" s="1"/>
  <c r="AF13" i="16"/>
  <c r="AF50" i="16" s="1"/>
  <c r="AC13" i="16"/>
  <c r="AC50" i="16" s="1"/>
  <c r="Z12" i="16"/>
  <c r="Z11" i="16"/>
  <c r="Z10" i="16"/>
  <c r="Z9" i="16"/>
  <c r="Z8" i="16"/>
  <c r="T8" i="16"/>
  <c r="T13" i="16" s="1"/>
  <c r="Q8" i="16"/>
  <c r="Q13" i="16" s="1"/>
  <c r="Q50" i="16" s="1"/>
  <c r="N8" i="16"/>
  <c r="N13" i="16" s="1"/>
  <c r="AF27" i="15"/>
  <c r="AC27" i="15"/>
  <c r="Z27" i="15"/>
  <c r="T27" i="15"/>
  <c r="Q27" i="15"/>
  <c r="N27" i="15"/>
  <c r="AF14" i="15"/>
  <c r="AF29" i="15" s="1"/>
  <c r="AC14" i="15"/>
  <c r="AC29" i="15" s="1"/>
  <c r="Z14" i="15"/>
  <c r="T14" i="15"/>
  <c r="Q14" i="15"/>
  <c r="N14" i="15"/>
  <c r="N50" i="16" l="1"/>
  <c r="T50" i="16"/>
  <c r="Z13" i="16"/>
  <c r="Z50" i="16" s="1"/>
  <c r="T29" i="15"/>
  <c r="Z29" i="15"/>
  <c r="Q29" i="15"/>
  <c r="N29" i="15"/>
  <c r="AF26" i="6"/>
  <c r="AC26" i="6"/>
  <c r="Z26" i="6"/>
  <c r="AF16" i="6"/>
  <c r="AC16" i="6"/>
  <c r="Z16" i="6"/>
  <c r="Z31" i="6" s="1"/>
  <c r="V11" i="2"/>
  <c r="N20" i="7"/>
  <c r="AF27" i="8"/>
  <c r="AF31" i="8" s="1"/>
  <c r="AF30" i="8"/>
  <c r="AE33" i="8"/>
  <c r="AE32" i="8"/>
  <c r="AF36" i="8"/>
  <c r="AE36" i="8"/>
  <c r="AB33" i="8"/>
  <c r="Y33" i="8"/>
  <c r="AB30" i="8"/>
  <c r="AE30" i="8"/>
  <c r="AF29" i="8"/>
  <c r="AF28" i="8"/>
  <c r="AE27" i="8"/>
  <c r="AE24" i="8"/>
  <c r="AE23" i="8"/>
  <c r="AE22" i="8"/>
  <c r="AB24" i="8"/>
  <c r="AC24" i="8" s="1"/>
  <c r="AB23" i="8"/>
  <c r="AC23" i="8" s="1"/>
  <c r="AB22" i="8"/>
  <c r="Y24" i="8"/>
  <c r="Y23" i="8"/>
  <c r="Z23" i="8" s="1"/>
  <c r="Y22" i="8"/>
  <c r="AE18" i="8"/>
  <c r="AE15" i="8"/>
  <c r="AE14" i="8"/>
  <c r="AF14" i="8" s="1"/>
  <c r="AF19" i="8" s="1"/>
  <c r="AB18" i="8"/>
  <c r="AB14" i="8"/>
  <c r="Y18" i="8"/>
  <c r="AE12" i="8"/>
  <c r="AE9" i="8"/>
  <c r="AE8" i="8"/>
  <c r="AB12" i="8"/>
  <c r="AF35" i="8"/>
  <c r="AF34" i="8"/>
  <c r="AF37" i="8" s="1"/>
  <c r="AF33" i="8"/>
  <c r="AF32" i="8"/>
  <c r="AC35" i="8"/>
  <c r="AC34" i="8"/>
  <c r="AC33" i="8"/>
  <c r="AC30" i="8"/>
  <c r="AC29" i="8"/>
  <c r="AC28" i="8"/>
  <c r="AC31" i="8" s="1"/>
  <c r="AC27" i="8"/>
  <c r="AF24" i="8"/>
  <c r="AF23" i="8"/>
  <c r="AF22" i="8"/>
  <c r="AF25" i="8" s="1"/>
  <c r="AC22" i="8"/>
  <c r="AC18" i="8"/>
  <c r="AC17" i="8"/>
  <c r="AC16" i="8"/>
  <c r="AC15" i="8"/>
  <c r="AC14" i="8"/>
  <c r="AC19" i="8" s="1"/>
  <c r="AF18" i="8"/>
  <c r="AF17" i="8"/>
  <c r="AF16" i="8"/>
  <c r="AF15" i="8"/>
  <c r="AF12" i="8"/>
  <c r="AF9" i="8"/>
  <c r="AF8" i="8"/>
  <c r="AF13" i="8" s="1"/>
  <c r="AF54" i="8" s="1"/>
  <c r="AC12" i="8"/>
  <c r="AC9" i="8"/>
  <c r="AB8" i="8"/>
  <c r="AC8" i="8" s="1"/>
  <c r="AC13" i="8" s="1"/>
  <c r="AF41" i="8"/>
  <c r="AF40" i="8"/>
  <c r="AC40" i="8"/>
  <c r="Z40" i="8"/>
  <c r="AF39" i="8"/>
  <c r="AC39" i="8"/>
  <c r="Z39" i="8"/>
  <c r="Z45" i="8" s="1"/>
  <c r="Z24" i="8"/>
  <c r="Z22" i="8"/>
  <c r="AF21" i="8"/>
  <c r="AC21" i="8"/>
  <c r="Z21" i="8"/>
  <c r="AF20" i="8"/>
  <c r="AC20" i="8"/>
  <c r="Z20" i="8"/>
  <c r="Z25" i="8" s="1"/>
  <c r="Z36" i="8"/>
  <c r="Z35" i="8"/>
  <c r="Z34" i="8"/>
  <c r="Z33" i="8"/>
  <c r="Z32" i="8"/>
  <c r="Z30" i="8"/>
  <c r="Z29" i="8"/>
  <c r="Z28" i="8"/>
  <c r="Z31" i="8" s="1"/>
  <c r="Z27" i="8"/>
  <c r="Z26" i="8"/>
  <c r="Z18" i="8"/>
  <c r="Z17" i="8"/>
  <c r="Z16" i="8"/>
  <c r="Z15" i="8"/>
  <c r="Z14" i="8"/>
  <c r="AF11" i="8"/>
  <c r="AF10" i="8"/>
  <c r="AC11" i="8"/>
  <c r="AC10" i="8"/>
  <c r="Z11" i="8"/>
  <c r="Z10" i="8"/>
  <c r="Z9" i="8"/>
  <c r="Z12" i="8"/>
  <c r="Z8" i="8"/>
  <c r="Y12" i="8"/>
  <c r="Y8" i="8"/>
  <c r="T42" i="8"/>
  <c r="S51" i="8"/>
  <c r="S50" i="8"/>
  <c r="S49" i="8"/>
  <c r="S48" i="8"/>
  <c r="S47" i="8"/>
  <c r="S46" i="8"/>
  <c r="S44" i="8"/>
  <c r="S43" i="8"/>
  <c r="P51" i="8"/>
  <c r="Q51" i="8" s="1"/>
  <c r="Q52" i="8" s="1"/>
  <c r="P47" i="8"/>
  <c r="P46" i="8"/>
  <c r="M51" i="8"/>
  <c r="M47" i="8"/>
  <c r="N47" i="8" s="1"/>
  <c r="N52" i="8" s="1"/>
  <c r="M46" i="8"/>
  <c r="N43" i="8"/>
  <c r="N44" i="8"/>
  <c r="T51" i="8"/>
  <c r="T50" i="8"/>
  <c r="T49" i="8"/>
  <c r="T48" i="8"/>
  <c r="T47" i="8"/>
  <c r="T52" i="8" s="1"/>
  <c r="T46" i="8"/>
  <c r="Q50" i="8"/>
  <c r="Q49" i="8"/>
  <c r="Q48" i="8"/>
  <c r="Q47" i="8"/>
  <c r="Q46" i="8"/>
  <c r="N51" i="8"/>
  <c r="N50" i="8"/>
  <c r="N49" i="8"/>
  <c r="N48" i="8"/>
  <c r="N46" i="8"/>
  <c r="T44" i="8"/>
  <c r="T43" i="8"/>
  <c r="Q44" i="8"/>
  <c r="Q43" i="8"/>
  <c r="S38" i="8"/>
  <c r="S32" i="8"/>
  <c r="S26" i="8"/>
  <c r="T20" i="8"/>
  <c r="Q20" i="8"/>
  <c r="T23" i="8"/>
  <c r="T25" i="8" s="1"/>
  <c r="Q23" i="8"/>
  <c r="S23" i="8"/>
  <c r="S14" i="8"/>
  <c r="S8" i="8"/>
  <c r="P32" i="8"/>
  <c r="Q32" i="8" s="1"/>
  <c r="Q37" i="8" s="1"/>
  <c r="P26" i="8"/>
  <c r="P23" i="8"/>
  <c r="P14" i="8"/>
  <c r="P8" i="8"/>
  <c r="Q8" i="8" s="1"/>
  <c r="Q13" i="8" s="1"/>
  <c r="Q54" i="8" s="1"/>
  <c r="M8" i="8"/>
  <c r="M23" i="8"/>
  <c r="M14" i="8"/>
  <c r="M32" i="8"/>
  <c r="N32" i="8" s="1"/>
  <c r="N37" i="8" s="1"/>
  <c r="M38" i="8"/>
  <c r="N20" i="8"/>
  <c r="N23" i="8"/>
  <c r="T38" i="8"/>
  <c r="T39" i="8"/>
  <c r="T34" i="8"/>
  <c r="T32" i="8"/>
  <c r="T37" i="8" s="1"/>
  <c r="T26" i="8"/>
  <c r="T28" i="8"/>
  <c r="T16" i="8"/>
  <c r="T14" i="8"/>
  <c r="T8" i="8"/>
  <c r="T13" i="8" s="1"/>
  <c r="T54" i="8" s="1"/>
  <c r="T10" i="8"/>
  <c r="Q38" i="8"/>
  <c r="Q45" i="8" s="1"/>
  <c r="Q39" i="8"/>
  <c r="Q26" i="8"/>
  <c r="Q31" i="8" s="1"/>
  <c r="Q34" i="8"/>
  <c r="Q28" i="8"/>
  <c r="Q14" i="8"/>
  <c r="Q19" i="8" s="1"/>
  <c r="Q16" i="8"/>
  <c r="Q10" i="8"/>
  <c r="N39" i="8"/>
  <c r="N45" i="8" s="1"/>
  <c r="N38" i="8"/>
  <c r="N34" i="8"/>
  <c r="N28" i="8"/>
  <c r="N31" i="8" s="1"/>
  <c r="N26" i="8"/>
  <c r="N16" i="8"/>
  <c r="N14" i="8"/>
  <c r="N19" i="8" s="1"/>
  <c r="N8" i="8"/>
  <c r="N13" i="8" s="1"/>
  <c r="N54" i="8" s="1"/>
  <c r="N10" i="8"/>
  <c r="N12" i="13"/>
  <c r="AF11" i="13"/>
  <c r="AF12" i="13" s="1"/>
  <c r="AC11" i="13"/>
  <c r="N9" i="13"/>
  <c r="N8" i="13"/>
  <c r="T8" i="13" s="1"/>
  <c r="AH11" i="2"/>
  <c r="AE11" i="2"/>
  <c r="AB11" i="2"/>
  <c r="S11" i="2"/>
  <c r="P11" i="2"/>
  <c r="AC12" i="13"/>
  <c r="Z12" i="13"/>
  <c r="T10" i="12"/>
  <c r="Q10" i="12"/>
  <c r="N10" i="12"/>
  <c r="T26" i="10"/>
  <c r="Q26" i="10"/>
  <c r="N26" i="10"/>
  <c r="AF26" i="10"/>
  <c r="AC26" i="10"/>
  <c r="Z26" i="10"/>
  <c r="AF19" i="10"/>
  <c r="T17" i="10"/>
  <c r="T28" i="10" s="1"/>
  <c r="Q17" i="10"/>
  <c r="N17" i="10"/>
  <c r="AF14" i="10"/>
  <c r="AF28" i="10" s="1"/>
  <c r="AC14" i="10"/>
  <c r="AC28" i="10" s="1"/>
  <c r="Z14" i="10"/>
  <c r="Z28" i="10" s="1"/>
  <c r="Q28" i="10"/>
  <c r="N28" i="10"/>
  <c r="Q20" i="7"/>
  <c r="T20" i="7"/>
  <c r="T17" i="7"/>
  <c r="Q17" i="7"/>
  <c r="N17" i="7"/>
  <c r="N15" i="7"/>
  <c r="Q15" i="7"/>
  <c r="T15" i="7"/>
  <c r="Z15" i="7"/>
  <c r="AC15" i="7"/>
  <c r="AF15" i="7"/>
  <c r="AF12" i="7"/>
  <c r="AC12" i="7"/>
  <c r="AC22" i="7" s="1"/>
  <c r="Z12" i="7"/>
  <c r="Z22" i="7" s="1"/>
  <c r="T12" i="7"/>
  <c r="Q12" i="7"/>
  <c r="Q22" i="7" s="1"/>
  <c r="N12" i="7"/>
  <c r="AF45" i="8"/>
  <c r="AC45" i="8"/>
  <c r="T45" i="8"/>
  <c r="AC37" i="8"/>
  <c r="Z37" i="8"/>
  <c r="T31" i="8"/>
  <c r="N25" i="8"/>
  <c r="Q25" i="8"/>
  <c r="Z19" i="8"/>
  <c r="T19" i="8"/>
  <c r="Z13" i="8"/>
  <c r="T29" i="6"/>
  <c r="Q29" i="6"/>
  <c r="N29" i="6"/>
  <c r="Z29" i="6"/>
  <c r="AC29" i="6"/>
  <c r="AF29" i="6"/>
  <c r="T26" i="6"/>
  <c r="Q26" i="6"/>
  <c r="N26" i="6"/>
  <c r="AF20" i="6"/>
  <c r="AC20" i="6"/>
  <c r="AC31" i="6" s="1"/>
  <c r="Z20" i="6"/>
  <c r="T20" i="6"/>
  <c r="Q20" i="6"/>
  <c r="N20" i="6"/>
  <c r="T16" i="6"/>
  <c r="Q16" i="6"/>
  <c r="Q31" i="6" s="1"/>
  <c r="N16" i="6"/>
  <c r="AF31" i="6"/>
  <c r="T9" i="13" l="1"/>
  <c r="Q8" i="13"/>
  <c r="Q9" i="13"/>
  <c r="T22" i="7"/>
  <c r="N22" i="7"/>
  <c r="AC25" i="8"/>
  <c r="AC54" i="8" s="1"/>
  <c r="Z54" i="8"/>
  <c r="T31" i="6"/>
  <c r="N31" i="6"/>
  <c r="T12" i="13"/>
  <c r="Q12" i="13"/>
  <c r="E48" i="14"/>
  <c r="H47" i="14"/>
  <c r="G47" i="14"/>
  <c r="F47" i="14"/>
  <c r="E47" i="14"/>
  <c r="D47" i="14"/>
  <c r="D48" i="14" s="1"/>
  <c r="C47" i="14"/>
  <c r="C48" i="14" s="1"/>
  <c r="D42" i="14"/>
  <c r="C42" i="14"/>
  <c r="H34" i="14"/>
  <c r="H48" i="14" s="1"/>
  <c r="G34" i="14"/>
  <c r="G48" i="14" s="1"/>
  <c r="F34" i="14"/>
  <c r="E34" i="14"/>
  <c r="D34" i="14"/>
  <c r="C34" i="14"/>
  <c r="F15" i="14"/>
  <c r="F48" i="14" s="1"/>
  <c r="D15" i="14"/>
  <c r="C15" i="14"/>
  <c r="AF22" i="7" l="1"/>
  <c r="H8" i="12"/>
</calcChain>
</file>

<file path=xl/sharedStrings.xml><?xml version="1.0" encoding="utf-8"?>
<sst xmlns="http://schemas.openxmlformats.org/spreadsheetml/2006/main" count="6624" uniqueCount="1113">
  <si>
    <t>DEPENDENCIA</t>
  </si>
  <si>
    <t>GRUPO</t>
  </si>
  <si>
    <t>ENERO</t>
  </si>
  <si>
    <t>FEBRERO</t>
  </si>
  <si>
    <t>MARZO</t>
  </si>
  <si>
    <t>Indicadores producto</t>
  </si>
  <si>
    <t>Indicadores de Gestión</t>
  </si>
  <si>
    <t>OAP</t>
  </si>
  <si>
    <t>OAJ</t>
  </si>
  <si>
    <t>Sancionatorio</t>
  </si>
  <si>
    <t>Defensa Jurídica</t>
  </si>
  <si>
    <t>N.A</t>
  </si>
  <si>
    <t>Cobro Coactivo</t>
  </si>
  <si>
    <t>Conceptos</t>
  </si>
  <si>
    <t>PROMEDIO OAJ</t>
  </si>
  <si>
    <t>Control disciplinario</t>
  </si>
  <si>
    <t>Comunicaciones</t>
  </si>
  <si>
    <t>OCI</t>
  </si>
  <si>
    <t>OTI</t>
  </si>
  <si>
    <t>Geoespaciales</t>
  </si>
  <si>
    <t>Sistemas de Información e Infraestructura</t>
  </si>
  <si>
    <t>PROMEDIO OTI</t>
  </si>
  <si>
    <t>SAF</t>
  </si>
  <si>
    <t>Gestión contractual</t>
  </si>
  <si>
    <t>Gestión financiera</t>
  </si>
  <si>
    <t>Gestión documental</t>
  </si>
  <si>
    <t>Gestión administrativa</t>
  </si>
  <si>
    <t>Gestión humana</t>
  </si>
  <si>
    <t>Notificaciones</t>
  </si>
  <si>
    <t>PROMEDIO SAF</t>
  </si>
  <si>
    <t>SMPC</t>
  </si>
  <si>
    <t>Participación Ciudadana</t>
  </si>
  <si>
    <t>Atención al ciudadano</t>
  </si>
  <si>
    <t>RASP</t>
  </si>
  <si>
    <t>PROMEDIO SMPC</t>
  </si>
  <si>
    <t>SELA</t>
  </si>
  <si>
    <t>Hidrocarburos</t>
  </si>
  <si>
    <t>Infraestructura</t>
  </si>
  <si>
    <t>Energía</t>
  </si>
  <si>
    <t>Minería</t>
  </si>
  <si>
    <t>Agroquímicos y Especiales</t>
  </si>
  <si>
    <t>Valoración y manejo de impactos</t>
  </si>
  <si>
    <t>NA</t>
  </si>
  <si>
    <t>PROMEDIO SELA</t>
  </si>
  <si>
    <t>SSLA</t>
  </si>
  <si>
    <t>Alto Magdalena-Cauca</t>
  </si>
  <si>
    <t>Caribe-Pacifico</t>
  </si>
  <si>
    <t>Medio Magdalena-Cauca Catatumbo</t>
  </si>
  <si>
    <t>Orinoquía-Amazonas</t>
  </si>
  <si>
    <t xml:space="preserve">Agroquímicos </t>
  </si>
  <si>
    <t>Valoración y Manejo de Impactos</t>
  </si>
  <si>
    <t>PROMEDIO SSLA</t>
  </si>
  <si>
    <t>SIPTA</t>
  </si>
  <si>
    <t>Permisos y trámites ambientales</t>
  </si>
  <si>
    <t>Certificaciones y vistos buenos</t>
  </si>
  <si>
    <t>Instrumentos</t>
  </si>
  <si>
    <t>Regionalización y centro de monitoreo</t>
  </si>
  <si>
    <t>PROMEDIO SIPTA</t>
  </si>
  <si>
    <t>PROMEDIO ENTIDAD</t>
  </si>
  <si>
    <t>* Aquellos indicadores que son constantes (todos los meses deben cumplir la meta propuesta) son normalizados según el tiempo promedio transcurridos, para no inflar el promedio de avance ni de los grupos, ni el de la entidad.</t>
  </si>
  <si>
    <t>** El avance presentado por cada indicador de las dependencias, se refleja en las hojas  del presente consolidado.</t>
  </si>
  <si>
    <t>*** El avance de aquellos indicadores que superan el 100% de su ejecución, para el promedio de grupo o dependencia su máximo será tomado como 100%, para no inflar el promedio de avance ni de los grupos, ni el de la entidad; e identificar alertas.</t>
  </si>
  <si>
    <t>PLAN NACIONAL DE DESARROLLO (2018-2022) PACTO POR COLOMBIA, PACTO POR LA EQUIDAD</t>
  </si>
  <si>
    <t>PLAN ESTRATÉGICO INSTITUCIONAL</t>
  </si>
  <si>
    <t>DEPENDENCIA/GRUPO</t>
  </si>
  <si>
    <t>RECURSOS</t>
  </si>
  <si>
    <t>INDICADOR DE PRODUCTO</t>
  </si>
  <si>
    <t>INDICADOR DE GESTIÓN</t>
  </si>
  <si>
    <t>MODELO INTEGRADO DE PLANEACIÓN Y GESTIÓN - MIPG</t>
  </si>
  <si>
    <t>Pacto transversal</t>
  </si>
  <si>
    <t>Línea Estratégica</t>
  </si>
  <si>
    <t>Proceso</t>
  </si>
  <si>
    <t>Dependencia</t>
  </si>
  <si>
    <t>Grupo</t>
  </si>
  <si>
    <t>FUENTE</t>
  </si>
  <si>
    <t>PROYECTO DE INVERSIÓN</t>
  </si>
  <si>
    <t>POR DEPENDENCIA</t>
  </si>
  <si>
    <t>POR GRUPO</t>
  </si>
  <si>
    <t>FÓRMULA INDICADOR DE PRODUCTO</t>
  </si>
  <si>
    <t>META DE PRODUCTO</t>
  </si>
  <si>
    <t xml:space="preserve">AVANCE REPORTADO </t>
  </si>
  <si>
    <t>PORCENTAJE DE AVANCE FRENTE A LA META</t>
  </si>
  <si>
    <t>AVANCE CUALITATIVO</t>
  </si>
  <si>
    <t>FÓRMULA INDICADOR DE GESTIÓN</t>
  </si>
  <si>
    <t>META DE GESTIÓN</t>
  </si>
  <si>
    <t>Dimensión</t>
  </si>
  <si>
    <t>Política MIPG</t>
  </si>
  <si>
    <t>IV. Pacto por la sostenibilidad: producir conservando y conservar produciendo</t>
  </si>
  <si>
    <t>Contribuir a la implementación de un modelo de gestión pública efectivo, orientado a resultados y a la satisfacción de sus grupos de interés</t>
  </si>
  <si>
    <t>Orientación estratégica</t>
  </si>
  <si>
    <t>Oficina Asesora de Planeación</t>
  </si>
  <si>
    <t>Inversión</t>
  </si>
  <si>
    <t>FORTALECIMIENTO DE LA GESTIÓN INSTITUCIONAL Y TECNOLOGICA DE LA AUTORIDAD NACIONAL DE LICENCIAS AMBIENTALES EN EL TERRITORIO NACIONAL</t>
  </si>
  <si>
    <t>Auditorías realizadas</t>
  </si>
  <si>
    <t>Número auditorías realizadas/ Número auditorías programadas</t>
  </si>
  <si>
    <t>Este indicador tiene frecuencia de medición anual</t>
  </si>
  <si>
    <t>NO TIENE INDICADORES DE GESTIÓN</t>
  </si>
  <si>
    <t>Control Interno</t>
  </si>
  <si>
    <t>Política de Control interno</t>
  </si>
  <si>
    <t>Herramientas para el seguimiento a metas institucionales</t>
  </si>
  <si>
    <t>Número herramientas diseñadas</t>
  </si>
  <si>
    <t>Durante el mes de enero se trabajó en el plan de trabajo de las herramientas a diseñar en la vigencia</t>
  </si>
  <si>
    <t>A corte 28 de febrero se cuenta con un 10% de avance ponderado en las 2 herramientas programadas para la vigencia</t>
  </si>
  <si>
    <t xml:space="preserve">A corte 31 de marzo se cuenta con un 10% de avance ponderado en las 2 herramientas programadas para la vigencia
</t>
  </si>
  <si>
    <t>Porcentaje de avance en el diseño de la herramienta de formulación y seguimiento del MIPG</t>
  </si>
  <si>
    <t>âˆ‘= Suma de todos los procesos programadas desde 1 hasta n (i); \\nwi= peso porcentual para cada proceso; Xi= Valor del proceso</t>
  </si>
  <si>
    <t>A corte 31 de enero se presenta un avance del 5% del plan de acción de este indicador</t>
  </si>
  <si>
    <t>A corte 28 de febrero se presenta un avance del 5% del plan de acción de este indicador</t>
  </si>
  <si>
    <t>A corte 31 de marzo se presenta un avance del 5% del plan de acción de este indicador</t>
  </si>
  <si>
    <t>Evaluación de Resultados</t>
  </si>
  <si>
    <t>Política de Seguimiento y evaluación del desempeño institucional</t>
  </si>
  <si>
    <t>Porcentaje de avance en el diseño de la herramienta de formulación y seguimiento del PAAC</t>
  </si>
  <si>
    <t>A corte 28 de febrero se presenta un avance del 25% del plan de acción de este indicador</t>
  </si>
  <si>
    <t>A corte 31 de marzo se presenta un avance del 25% del plan de acción de este indicador</t>
  </si>
  <si>
    <t>Porcentaje de avance en la documentación de herramientas institucionales</t>
  </si>
  <si>
    <t>âˆ‘= Suma de todos los procesos programadas desde 1 hasta n (i); \\\\\\\\nwi= peso porcentual para cada proceso; Xi= Valor del proceso</t>
  </si>
  <si>
    <t>Durante el mes de enero no se presentó avance para este indicador</t>
  </si>
  <si>
    <t>Durante el mes de febrero no se presentó avance para este indicador</t>
  </si>
  <si>
    <t>Durante el mes de marzo no se presentó avance para este indicador</t>
  </si>
  <si>
    <t>Porcentaje de ejecución del Plan de Acción Institucional</t>
  </si>
  <si>
    <t>Porcentaje de avance en la ejecución del Plan de Acción Institucional</t>
  </si>
  <si>
    <t>A corte 31 de enero la entidad tuvo un avance de 4.2% en indicadores de producto</t>
  </si>
  <si>
    <t>A corte  28 de febrero la entidad tuvo un avance de 13.2% en indicadores de producto</t>
  </si>
  <si>
    <t>A corte 31 de marzo la entidad tuvo un avance de 21.7% en indicadores de producto</t>
  </si>
  <si>
    <t>Número de Documentos de planeación con seguimiento realizado</t>
  </si>
  <si>
    <t>Número de documentos de planeación con seguimiento realizado</t>
  </si>
  <si>
    <t>A corte 31 de enero ningún documento de planeación tuvo seguimiento completo</t>
  </si>
  <si>
    <t>A corte 28 de febrero aún no se ha realizado un seguimiento completo para ninguno de los documentos de planeación priorizados para la vigencia</t>
  </si>
  <si>
    <t>A corte 31 de marzo aún no se ha realizado un seguimiento completo para ninguno de los documentos de planeación priorizados para la vigencia</t>
  </si>
  <si>
    <t>Número de seguimientos realizados a documentos de planeación</t>
  </si>
  <si>
    <t>Sumatoria de seguimientos realizados a los documentos de planeación</t>
  </si>
  <si>
    <t>A corte 31 de enero no se realizó ningún seguimiento a ningún documento de planeación</t>
  </si>
  <si>
    <t xml:space="preserve">A corte 28 de febrero se realizó el seguimiento al PAI de enero </t>
  </si>
  <si>
    <t>Durante el mes de marzo se realizó el segundo seguimiento al PAI y el seguimiento a la estrategia de evaluación. A corte 31 de marzo se tiene un acumulado de tres seguimientos</t>
  </si>
  <si>
    <t>Sistema de gestión implementado</t>
  </si>
  <si>
    <t xml:space="preserve">	
Número de sistemas de gestión implementados</t>
  </si>
  <si>
    <t>Durante el mes de enero se adelantaron mesas de trabajo con el equipo de calidad con el fin de elaborar el plan de trabajo para el 2021, estableciendo las actividades representativas y el plazo en que se deberán implementar para mejorar el sistema de gestión de calidad de la entidad. De igual manera se plantearon los compromisos para los gerentes púbicos con el objetivo de asegurar la implementación y mejora del SGC en todos los niveles de la organización.</t>
  </si>
  <si>
    <t>Durante el mes de febrero se adelantaron las siguientes actividades asociadas al plan de trabajo del SCG:
1. Se llevaron a cabo sesiones entre el equipo de calidad para revisar, ajustar y hacer pruebas de la metodología para formulación de contexto.
2. Reuniones con Fabio Garcia con el fin de ajustar la herramienta GESRIESGOS en cuanto a cambios menores en el flujo y en la publicación.
3. Avance en la publicación de riesgos de gestión en el aplicativo:  total 17/62 un: 27,42%
4. Se comunicaron directrices para la socialización de los documentos de GESPRO  de cada proceso tanto transversales a la entidad como internos.Estas directrices se divulgaron a los enlaces y a los jefes en comité directivo.
5. Reporte semestral de salidas NC 
6. Se envió correo por parte de la jefe de la OAP al jefe de la OCI solicitando apoyo para el cumplimiento de esta actividad, para la cual se dio respuesta en comité directivo indicando que las audidtorias internas al SGC estaran a cargo de la segunda linea de defensa (OAP). A la fecha se tiene propuesta de convocatoria y encuesta para seleccion y formación de auditores internos. Se tiene pendiente definir con la dirección general y la jefe de la OAP que drectriz se tomará al respecto.
7. Se definieron requerimientos  para la RXD  vigencia 2020.
8. Se ha avanzado en la ealaución de riesgos para la certificación ISO 9001:2015</t>
  </si>
  <si>
    <t>Durante el mes de marzo se avanzó en las siguientes acciones principales:
1. Se avanzó en la herrmienta y metodología del contexto de la entodad
2. Se planificó el módulo de monitoreo y seguimiento en la herramienta GESRIESGOS.
3. Se dio a compañamiento a los procesos en la revisión y actualización de los riesgos de gestión en el aplicativo GESRIESGOS. En total se evidencia 52 riesgos de egestión cargados en la herrramienta. 
4. Se llevó a cabo reunión para hacer seguimiento y análisis de los resultados reportados en las SNC del II semestre del 2020.
5. Se avanzó en el seguimiento plan de trabajo de las socialziación de los documentos en GESPRO.
6. Se elaboraron términos de referencia e invitaciones para cotizar con un proveedor externo la auditoria interna al SGC. Se tiene pendientes elaborar cuadro comprativo y análizar las propuestas que se reciban.
7. Con el equipo de calidad se revisaron los requisitos a implementar para la revisión de la dirección en cumplimiento del numeral 9.3 de los sistemas de gestión de la entidad (ISO 9001, ISO 14001 y D1072) vigencia restante de 2020.
Nota: Se  aclara que para el reporte de marzo se debió ajustar  la medición correspondiente a actividades  avanzadas en el mes de febrero en 3%.</t>
  </si>
  <si>
    <t>Porcentaje De Avance En La Implementación De Sistemas De Calidad De La Gestión</t>
  </si>
  <si>
    <t>Porcentaje de avance en la implementación de los planes de acción del MIPG</t>
  </si>
  <si>
    <t>âˆ‘= Suma de todos los procesos programados desde 1 hasta n (i); \\nwi= peso porcentual para cada proceso; Xi= Valor del proceso</t>
  </si>
  <si>
    <t>Este indicador tiene frecuencia de medición trimestral</t>
  </si>
  <si>
    <t>A corte 31 de marzo se cuenta con un avance consolidado de 27% del PIGD</t>
  </si>
  <si>
    <t>Planes institucionales implementados</t>
  </si>
  <si>
    <t>Número de planes institucionales implementados - MIPG</t>
  </si>
  <si>
    <t>A la fecha no se ha implementado ningún plan</t>
  </si>
  <si>
    <t>Índice de lucha contra la corrupción</t>
  </si>
  <si>
    <t xml:space="preserve">Por Definir metodología de medición </t>
  </si>
  <si>
    <t>0.85</t>
  </si>
  <si>
    <t>Este indicador es de medición anual</t>
  </si>
  <si>
    <t>Índice de desempeño institucional</t>
  </si>
  <si>
    <t>Avance alcanzado por la entidad en el IDI</t>
  </si>
  <si>
    <t>Porcentaje de transformación de conocimiento</t>
  </si>
  <si>
    <t>Número de acciones del inventario de conocimiento tácito efectuadas / Total de acciones del inventario de conocimiento tácito)</t>
  </si>
  <si>
    <t>Cumplido el primer trimestre de 2021 se tiene un avance del 37%, esto conforme al cumplimiento de 47 de las 126 acciones programadas.</t>
  </si>
  <si>
    <t>Promedio Total en metas de Producto</t>
  </si>
  <si>
    <t>Promedio Total en metas de Gestión</t>
  </si>
  <si>
    <t>Incrementar la credibilidad en la entidad por parte de sus grupos de interés</t>
  </si>
  <si>
    <t>Gestión de tecnologías comunicaciones y seguridad de la información</t>
  </si>
  <si>
    <t>COMUNICACIONES</t>
  </si>
  <si>
    <t>Porcentaje de Posicionamiento de la ANLA a nivel externo</t>
  </si>
  <si>
    <t>(Porcentaje de Posicionamiento de la ANLA a nivel externo 2021/Porcentaje de Posicionamiento de la ANLA a nivel externo 2020)-1</t>
  </si>
  <si>
    <t>7,3%</t>
  </si>
  <si>
    <t>Durante este mes de enero el porcentaje de pocicionamiento positivo de la ANLA en los medios de comunicación nacional y regional, llegó a un 51%, destacando principalmente temas como:  archivó solicitud de licencia de Minesa en el Páramo de Santurbán; multa a Sociedad de Hidroituango por $ 5.500 millones y ANLA e iNNpulsa firman alianza para promover innovación sostenible.</t>
  </si>
  <si>
    <t>14,7%</t>
  </si>
  <si>
    <t>Para el mes de febrero se registraron 69 noticias positivas que equivalen al 51% gestionadas en medios de comunicación, relacionados en los siguientes contenidos: *Beneficios tributarios, logros ANLA, Lizama, Contingencia Campo Moriche, Fracking, Cerro Matoso, Glifosato, Hidroituango </t>
  </si>
  <si>
    <t>51,6%</t>
  </si>
  <si>
    <t>22,2%</t>
  </si>
  <si>
    <t>En el mes de enero se reportaron 51 noticias positivas, en febrero 51 y para el mes de marzo se registraron 53</t>
  </si>
  <si>
    <t>Notas periodisticas gestionadas y elaboradas por la ANLA</t>
  </si>
  <si>
    <t>No. De notas e información gestionada en medios de comunicación</t>
  </si>
  <si>
    <t>14,8%</t>
  </si>
  <si>
    <t>Durante el mes de enero se gestionaron 65 notas de prensa en los diferentes medios comunicación Nacionales y regionales relacionados con temas como: la alianza de la ANLA con iNNpulsa; Hidroituango; Archivo de licencia de Minesa en páramos de Santurbán y evaluación del proyectos del sector minero.</t>
  </si>
  <si>
    <t>24,3%</t>
  </si>
  <si>
    <t>En el mes de febrero obtuvimos 42 notas gestionadas en medios de comunicación, relacionado con los siguientes temas: Lizama, Glifosato, Cerro Matoso, Petróleo en Boyaca, Hidroituango, Fracking, Contingencia Morichara</t>
  </si>
  <si>
    <t>Para este mes se gestionaron 47 noticias las cuales fueron publicadas en los medios de comunicación en el mes de marzo</t>
  </si>
  <si>
    <t>Direccionamiento Estratégico y Planeación</t>
  </si>
  <si>
    <t>Política de Planeación Institucional</t>
  </si>
  <si>
    <t>Porcentaje de posicionamiento de la ANLA a nivel interno</t>
  </si>
  <si>
    <t>Grado de satisfacción de los colaboradores dela ANLA frente a la comunicación interna.</t>
  </si>
  <si>
    <t>La encuestas a usuarios internos se realizará en el mes de octubre, a patir de este instrumento se obtiene la medición del indicador.</t>
  </si>
  <si>
    <t>Campañas realizadas</t>
  </si>
  <si>
    <t>Número de campañas priorizadas publicadas</t>
  </si>
  <si>
    <t>Se realizó una campaña junto a la Subdirección Administrativa y Financiera, sobre las 13 vacantes de empleo para jóvenes sin experiencia profesional. Esta campaña tuvo acciones en canales de comunicación como el correo electrónico, La Ronda Semanal, Intranet, Carteleras Digitales y página web.</t>
  </si>
  <si>
    <t>Durante el mes de febrero se realizaron 2 campañas correspondientes a: Trabajo en equipo #JuntosPodemosHacerGrandesCosas y	Línea Ética</t>
  </si>
  <si>
    <t>Para este mes se registraron dos campañas:1) Gracias Mujeres Anla (Dìa Internacional de los Derechos de la Mujer y 2) Logros ANLA</t>
  </si>
  <si>
    <t>Contenidos publicados en canales de comunicación externo en servicio</t>
  </si>
  <si>
    <t>Número de contenidos publicados realizadas en canales de comunicación externos</t>
  </si>
  <si>
    <t>Durante este mes se realizaron 345 publicaciones en los principales canales de comunicación externa de la entidad como: Redes sociales Facebook, Twitter, Linkdin y página web de la ANLA</t>
  </si>
  <si>
    <t>Durante el mes de febrero se realizaron 157 publicaciones en página web y 306 publicaciones en redes sociales. El contenido asociado a estos dos canales correspondió a la creación de la línea ética, participación de Audiencias Públicas, contenidos generados desde comunicaciones, tales como: logros ANLA 2020, participación de eventos con entidades para impulsar el desarrollo sostenible, ANLA al día.</t>
  </si>
  <si>
    <t>Para este mes se registraron 108 publicaciones en la página web y 320 publicaciones en redes sociales (Twitter, Facebook, LinkedIn, Youtube</t>
  </si>
  <si>
    <t>Contenidos publicados en canales de comunicación interno en servicio</t>
  </si>
  <si>
    <t>Número de contenidos publicados en canales de comunicación internos</t>
  </si>
  <si>
    <t>6,7%</t>
  </si>
  <si>
    <t>Durante este periodo se realizaron 76 publicaciones en los principales canales de comunicación interna de la entidad, como: Carteleras digitales, correo electrónico, Intranet, La Ronda Semanal</t>
  </si>
  <si>
    <t>Se realizaron la publicación de 155 contenidos en canales internos durante el mes de febrero, principalmente en el correo de institucional. Correo de comunicaciones: 45, Intranet: 100, Videos internos: 5, Fondos de escritorios: 1, Campañas internas: 2</t>
  </si>
  <si>
    <t>Para el mes de marzo se registraron 38 publicaciones en la intranet y se enviaron 58 correos masivos institucionales</t>
  </si>
  <si>
    <t>Canales de comunicación en servicio</t>
  </si>
  <si>
    <t>Número de Canales gestionados en servicio</t>
  </si>
  <si>
    <t>Durante este mes se dio uso a 8 canales en servicio institucionales en los que encontramos: Intranet, Videos internos, carteleras digitales, Facebook, Twitter, Linkedin, correo electrónico, Ronda Semanal y página web.</t>
  </si>
  <si>
    <t>En febrero se utilizaron 10 canales de comunicación internos y externos con contenidos creados para cada uno de estos.</t>
  </si>
  <si>
    <t>En marzo se utilizaron 10 canales de comunicación internos y externoscon contenidos creados para cada uno de estos</t>
  </si>
  <si>
    <t>7,6%</t>
  </si>
  <si>
    <t>18,28%</t>
  </si>
  <si>
    <t>20,44%</t>
  </si>
  <si>
    <t>8,81%</t>
  </si>
  <si>
    <t>18,11%</t>
  </si>
  <si>
    <t>27,78%</t>
  </si>
  <si>
    <t>* El presupuesto por dependencia no inlcuye la asignación a viaticos, tiquetes, nómina y servicios administrativos para funcionamiento de la entidad, esto se verá registrado en el Plan Anual de Adquisiciones.</t>
  </si>
  <si>
    <t>Gestionar el conocimiento y la innovación en los procesos de evaluación y seguimiento de las licencias, permisos y trámites ambientales con transparencia</t>
  </si>
  <si>
    <t>Grupo de Sistemas de Información e Infraestructura</t>
  </si>
  <si>
    <t>Implementación del Plan Estratégico de Tecnologías de la Información PETI 2020 -2022</t>
  </si>
  <si>
    <t># de actividades ejecutadas / # actividades proyectadas para 2021</t>
  </si>
  <si>
    <t>Implementación del Plan de Seguridad y Privacidad de la Información 2020 -2022</t>
  </si>
  <si>
    <t>Gestión con valores para resultados</t>
  </si>
  <si>
    <t>Política de Gobierno digital</t>
  </si>
  <si>
    <t>Implementación del Plan de Tratamiento de Riesgos de Seguridad y Privacidad de la Información 2020 -2022</t>
  </si>
  <si>
    <t>Implementación del Plan de implementación tecnologías emergentes (Transformación digital)</t>
  </si>
  <si>
    <t>Porcentaje de avance en la implementación del Plan de tecnologías emergentes</t>
  </si>
  <si>
    <t>Índice de capacidad en la prestación de servicios de tecnología.</t>
  </si>
  <si>
    <t>Servicios de soporte informático atendidos</t>
  </si>
  <si>
    <t>Cantidad de solicitudes resueltas en primera línea / Cantidad total de solicitudes recibidas a través de Mesa de Ayuda acumulada en el periodo</t>
  </si>
  <si>
    <t>Procesos de adquisición de equipos de hardware y/o herramientas de software</t>
  </si>
  <si>
    <t>Número de procesos de adquisición de equipos de hardware y/o herramientas de software</t>
  </si>
  <si>
    <t>Número de ataques materializados contra los servicios tecnológicos de la entidad.</t>
  </si>
  <si>
    <t># de ataques materializados contra los servicios tecnológicos de la entidad.</t>
  </si>
  <si>
    <t>Software y hardware en funcionamiento para la operación de la entidad</t>
  </si>
  <si>
    <t># de Software y hardware adquiridos y/o renovados en funcionamiento al 100% / total de adquisiciones de Software y hardware en la entidad</t>
  </si>
  <si>
    <t>Sistemas de información implementados - SILA II implementado en su fase I</t>
  </si>
  <si>
    <t>Número de sistemas de información implementados</t>
  </si>
  <si>
    <t>Módulos Del Sistema De Información Actualizados - (Mantenimiento y actualización de software)</t>
  </si>
  <si>
    <t>Número de módulos actualizados</t>
  </si>
  <si>
    <t>Proyectos priorizados - Estratégicos Comité Directivo</t>
  </si>
  <si>
    <t>Número de proyectos priorizados</t>
  </si>
  <si>
    <t>Porcentaje de implementación de los nuevos proyectos priorizados por Comité Directivo</t>
  </si>
  <si>
    <t>Número de proyectos priorizados implementados / Total de proyectos priorizados por Comité Directivo</t>
  </si>
  <si>
    <t>Uso de los sistemas de información</t>
  </si>
  <si>
    <t>Número de usuarios que utilizan los sistemas de información / Número de usuarios programados para utilizar los sistemas de información</t>
  </si>
  <si>
    <t>Porcentaje de satisfacción de los sistemas de información</t>
  </si>
  <si>
    <t>Porcentaje de satisfacción de los usuarios internos de la entidad con los sistemas de información</t>
  </si>
  <si>
    <t>Promedio de avance en metas de Producto</t>
  </si>
  <si>
    <t>Promedio de avance en metas de Gestión</t>
  </si>
  <si>
    <t>Oficina de Tecnologías de la Información</t>
  </si>
  <si>
    <t>Grupo Asuntos Geoespaciales</t>
  </si>
  <si>
    <t xml:space="preserve">	Sistemas de información implementados - SILA II implementado en su fase I</t>
  </si>
  <si>
    <t>Implementación de Tableros de Control de la plataforma Geoespacial</t>
  </si>
  <si>
    <t>cantidad de tableros de control geoespacial implementados/cantidad de tableros de control geoespacial solicitados</t>
  </si>
  <si>
    <t>Porcentaje de actualización de ÁGIL para la implementación de nuevos mapas temáticos de consulta</t>
  </si>
  <si>
    <t>Acciones ejecutadas/Acciones proyectadas</t>
  </si>
  <si>
    <t>Herramientas para consulta de datos geográficos- (Base de datos corporativa)</t>
  </si>
  <si>
    <t>Herramientas Implementadas/Herramientas aceptadas</t>
  </si>
  <si>
    <t>Contribuir al desarrollo sostenible ambiental a partir de un efectivo proceso de evaluación y seguimiento.</t>
  </si>
  <si>
    <t>Grupo de Permisos y Autorizaciones</t>
  </si>
  <si>
    <t>FORTALECIMIENTO DE LOS PROCESOS DE LA EVALUACIÓN Y EL SEGUIMIENTO DE LAS LICENCIAS, PERMISOS Y TRÁMITES AMBIENTALES EN EL TERRITORIO NACIONAL</t>
  </si>
  <si>
    <t>Actos administrativos expedidos para resolver las solicitudes de evaluación de los permisos y trámites ambientales.</t>
  </si>
  <si>
    <t># de actos administrativos que resuelven solicitudes de permisos ambientales.</t>
  </si>
  <si>
    <t>Para enero de 2021 se emitieron 32 AA  que acogieron la evaluación  de solicitudes de permisos, de las cuales 25 son del trámite No Cites y corresponden al 78.13% de los AA, 4 AA de Diversidad Biológica y 3 de Permisos Fuera de Licencia.</t>
  </si>
  <si>
    <t>Al 28 de febrero de 2021 se emitieron  75 AA  que acogieron la evaluación  de solicitudes de permisos, de las cuales 51 son del trámite No Cites y corresponden al 68% de los AA, 13 AA de Diversidad Biológica  con el 17,33% y 11 de Permisos Fuera de Licencia con el 14,67%.</t>
  </si>
  <si>
    <t>Al 31 de marzo de 2021 se emitieron  121 AA  que acogieron la evaluación  de solicitudes de permisos, de éstas, 75 correspoden al trámite No Cites y corresponden al 61,98% de los AA, 25 AA de Diversidad Biológica  con el 20,66%, 19 de Permisos Fuera de Licencia con el 15,70% y  2 AA de Posconsumo</t>
  </si>
  <si>
    <t>Conceptos técnicos emitidos para resolver las solicitudes de evaluación a permisos y trámites ambientales.</t>
  </si>
  <si>
    <t># de conceptos técnicos realizados para resolver las solicitudes de evaluación de permisos ambientales.</t>
  </si>
  <si>
    <t>Con corte al 28 de febrero, se realizaron 78 ct técnicos de evaluación de solicitudes de permisos, de las cuales 51 fueron sobre el trámite nct y representan el 65.38% de los ct de evaluación de permisos realizados, seguido de idb con el 19.23%, 15 ct, pfl 10 ct correspondientes al 12.82% y posconsumo 2 ct con el 2.56%.</t>
  </si>
  <si>
    <t>Con corte al 31 de marzo, se realizaron 117 CT técnicos de evaluación de solicitudes de permisos, de las cuales 75  fueron sobre el trámite NCT y representan el 64.10% de los CT de evaluación de permisos realizados, seguido  de IDB con el 23.93%, 28 CT,  PFL  12 CT correspondientes al 10.26% y Posconsumo 2 CT con el 1.71%</t>
  </si>
  <si>
    <t>Permisos y trámites ambientales otorgados</t>
  </si>
  <si>
    <t>Sumatoria del número de permisos y trámites otorgados</t>
  </si>
  <si>
    <t>En enero de otorgaron 28 permisos solicitados, de las cuales 25 son del trámite NCT y 3 de Diversidad Biológica.</t>
  </si>
  <si>
    <t>Al 28 de febrero de 2021 se otorgaron 65 permisos solicitados, de las cuales 51 son del trámite NCT, 10 de Diversidad Biológica y 4 de Permisos Fuera de Licencia</t>
  </si>
  <si>
    <t>Al 31 de marzo de 2021 se otorgaron 99 permisos solicitados, de las cuales 75 son del trámite NCT, 20 de Diversidad Biológica y 4 de PFL.</t>
  </si>
  <si>
    <t>Actos administrativos expedidos para resolver el seguimiento de los permisos y trámites ambientales.</t>
  </si>
  <si>
    <t># de actos administrativos que acogen el seguimiento realizado a permisos otorgados.</t>
  </si>
  <si>
    <t>Durante enero no se emitieron actos administrativos que acogieran el seguimiento de permisos otorgados.</t>
  </si>
  <si>
    <t>Al 28 de febrero se emitiron 31 actos administrativos para acoger los seguimientos realizados a permisos otorgados, 22 del grupo idb correspondientes al 71%, 8 de posconsumo y 1 de pfl.</t>
  </si>
  <si>
    <t>Al 31 de marzo se emitiron 96 actos administrativos para acoger los seguimientos realizados a permisos otorgados, 51 del grupo IDB correspondientes al 53%,  30 de Posconsumo con el 31%  y 15 de PFL con el 16%</t>
  </si>
  <si>
    <t>Conceptos técnicos de seguimiento a permisos y trámites ambientales otorgados.</t>
  </si>
  <si>
    <t># de conceptos técnicos realizados para acoger el seguimiento realizado a los permisos otorgados.</t>
  </si>
  <si>
    <t>Durante enero de realizaron 8 CT de seguimiento a permisos otogados de Diversidad Biológica</t>
  </si>
  <si>
    <t>Al cierre de febrero se realizaron 54 CT para hacer seguimiento a los permisos otorgados, el 53.7% de estos seguimientos corresponden a los trámites de IDB, 29 CT;  Posconsumo realizó 16 CT, es decir el 29.6% de participación en el avance y 16.7% Permisos Fuera de Licencia con 9 CT.</t>
  </si>
  <si>
    <t>Al cierre de marzo se realizaron 121 CT para hacer seguimiento a los permisos otorgados, el 52.1% de estos seguimientos corresponden a los trámites de IDB, 63 CT;  Posconsumo realizó 36 CT, es decir el 29.8% de participación en el avance y 18.2% Permisos Fuera de Licencia con 22 CT.</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</si>
  <si>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</si>
  <si>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</si>
  <si>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</si>
  <si>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</si>
  <si>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</si>
  <si>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</si>
  <si>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</si>
  <si>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</si>
  <si>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</si>
  <si>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</si>
  <si>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Grupo de Instrumentos</t>
  </si>
  <si>
    <t>Porcentaje de Instrumentos de evaluación y seguimiento elaborados, optimizados y/o actualizados</t>
  </si>
  <si>
    <t>Con corte a 30 de enero se registra un avance en el porcentaje de gestion de instrumentos del 3, 22 % el cual corresponde al promedio de avance de 18 instrumentos contemplados para el calculo del indicador</t>
  </si>
  <si>
    <t>Para el periodo de febrero no se registra la completitud en un 100% de los instrumentos relacionados con la optimizacion de los procesos de evaluacion y seguimiento de Licencias Ambientales , sin embargo se registra un avance en cuanto al porcentaje de gestion del 10.39% el cual corresponde al promedio de avance de cada uno de los hitos establecidos segun la naturaleza de cada instrument</t>
  </si>
  <si>
    <t>Para el mes de marzo no se registra la completitud en un 100% de los instrumentos relacionados con la optimizacion de los procesos de evaluacion y seguimiento de Licencias Ambientales , sin embargo se registra un avance en cuanto al porcentaje de gestion del 19.0% el cual corresponde al promedio de avance de cada uno de los hitos establecidos segun la naturaleza de cada instrumento</t>
  </si>
  <si>
    <t>Instrumentos de evaluación y seguimiento elaborados, optimizados y/o actualizados</t>
  </si>
  <si>
    <t>Número de instrumentos de evaluación y seguimiento elaborados, optimizados y/o actualizados</t>
  </si>
  <si>
    <t>Para el mes de enero no se ha completado ningun instrumento en un 100% , sin embargo se iniciaron actividades de gestión.</t>
  </si>
  <si>
    <t>Para el periodo de febrero no se registra la completitud en un 100% de los instrumentos relacionados con la optimizacion de los procesos de evaluacion y seguimiento de Licencias Ambientales , sin embargo se registra un avance en cuanto al porcentaje de gestion del 12% el cual corresponde al promedio de avance de cada uno de los hitos establecidos segun la naturaleza de cada instrumento.</t>
  </si>
  <si>
    <t>Para el periodo de marzo no se registra la completitud en un 100% de los instrumentos relacionados con la optimizacion de los procesos de evaluacion y seguimiento de Licencias Ambientales , sin embargo se registra un avance en cuanto al porcentaje de gestion del 21% el cual corresponde al promedio de avance de cada uno de los hitos establecidos segun la naturaleza de cada instrumento.</t>
  </si>
  <si>
    <t>Usuarios beneficiados con acciones de racionalización</t>
  </si>
  <si>
    <t>Sumatoria de usuarios beneficiados con acciones de racionalización</t>
  </si>
  <si>
    <t>Para el mes de enero no se reporto avance del indicador desde la optica de usuarios beneficiados sin embargo se inician las acciones de planeacion y gestion para la implementacion de acciones de racionalizaciòn</t>
  </si>
  <si>
    <t>En el mes no se registra avance del indicador de usuarios beneficiados</t>
  </si>
  <si>
    <t>A corte del mes de marzo se registra un impacto en terminos de usuarios beneficiados correspendiente a 158 gracias a la implementacion de la accion de racionalización que correspondio a formulario único de beneficios tributarios para la radicacion en linea A través de VITAL.</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</si>
  <si>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</si>
  <si>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</si>
  <si>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</si>
  <si>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</si>
  <si>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</si>
  <si>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 xml:space="preserve">Hasta el 31 de enero de 2021 se emitieron 1884 AA de evaluación de cetificaciones
</t>
  </si>
  <si>
    <t>Hasta el 28 de febrero de 2021 se emitieron 3,888 AA de evaluación de cetificaciones, de los cuales 3.675 corresponden a VUCE, trámite que aporta el 94.52% dentro de este avance, 157 fueron de Prueba Dinámica con una participación de 4.04% y por último Beneficios Tributarios con 56 actos administrativos</t>
  </si>
  <si>
    <t>Hasta el 31 de marzo de 2021 se emitieron 5.989 AA de evaluación de cetificaciones, de los cuales 5.646 corresponden a VUCE, trámite que aporta el 94.27% dentro de este avance, 247 fueron de Prueba Dinámica con una participación de 4.12% y por último Beneficios Tributarios con 96 actos administrativos.</t>
  </si>
  <si>
    <t>Conceptos técnicos emitidos para resolver las solicitudes de evaluación a certificaciones</t>
  </si>
  <si>
    <t># de conceptos técnicos realizados de evaluación realizado a certificaciones</t>
  </si>
  <si>
    <t>Durante enero de 2021 se emitieron 82 CT de evaluación para cetificaciones, de los cuales 60 CT corresponden al trámite de Prueba Dinámica y representan 73.17% del avance y Beneficios Tributarios aportó el 26.83% con 22 actos administrativos</t>
  </si>
  <si>
    <t>Con corte al  28 de febrero de 2021 se emitieron 271 CT de evaluación para cetificaciones, de los cuales 202 CT corresponden al trámite de Prueba Dinámica y representan 74.54% del avance y Beneficios Tributarios aportó el 25.46% con 69 conceptos técnicos.</t>
  </si>
  <si>
    <t>Con corte al 31 de marzo de 2021 se emitieron 446 CT de evaluación para cetificaciones, de los cuales 325 CT corresponden al trámite de Prueba Dinámica y representan 72.87% del avance y Beneficios Tributarios aportó el 27.13% con 121 conceptos técnicos</t>
  </si>
  <si>
    <t>Certificaciones ambientales otorgadas</t>
  </si>
  <si>
    <t>Sumatoria de certificaciones ambientales otorgadas</t>
  </si>
  <si>
    <t>Durante enero  se otorgaron 1.874 certificaciones, 1.804 de VUCE, 49 de Prueba DInámica y 21 de Beneficios Tributarios.</t>
  </si>
  <si>
    <t>Al finalizar febrero de  2021 se otorgaron 3.755 certificaciones, 3.562 de VUCE, 143 de Prueba Dinámica y 50 de Beneficios Tributarios.</t>
  </si>
  <si>
    <t>Al finalizar marzo de  2021 se otorgaron 5.791 certificaciones, 5.489 de VUCE, 218 de Prueba Dinámica y 84 de Beneficios Tributarios.</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</si>
  <si>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</si>
  <si>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</si>
  <si>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Este indicador es de medición semestral</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</si>
  <si>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</si>
  <si>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</si>
  <si>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Porcentaje de reprocesos por verificación de documentos inicial</t>
  </si>
  <si>
    <t>Número de devoluciones por verificación de documentos inicial /Número total de solicitudes</t>
  </si>
  <si>
    <t>El porcentaje de reproceso por verificación de documentos de inicio fue de 5.13%, así que, de un universo de 1.988 solicitudes, se realizó requerimiento a 102.</t>
  </si>
  <si>
    <t>El porcentaje de reproceso por verificación de documentos de inicio fue de 5,58%, así que, de un universo de 3,964 solicitudes recibidas a febrero, se realizó requerimiento a 221 solicitudes.</t>
  </si>
  <si>
    <t>El porcentaje de reproceso por verificación de documentos de inicio fue de 5,76%, así que, de un universo de 6.026 solicitudes recibidas a marzo, se realizó requerimiento a 347 solicitudes</t>
  </si>
  <si>
    <t>Grupo de Regionalización y centro de Monitoreo</t>
  </si>
  <si>
    <t>Documentos técnicos de modelación regional de medios biótico, abiótico y social elaborados</t>
  </si>
  <si>
    <t># de documentos técnicos de modelación regional elaborados</t>
  </si>
  <si>
    <t>A corte 30 de enero de 2021, se registra un  5,38% de avance en la meta, la cual corresponde al Reporte de Alertas de Metica (el reporte tiene un avance del 43%). REG0004-00-2016.
Se avanzó en el diagnóstico y formulación de la estrategia de monitoreo del acuífero de Casanare -REG0003-00-2016 y se está elaborando la estrategia de monitoreo de hidroeléctricas - REG0011-00-2021</t>
  </si>
  <si>
    <t xml:space="preserve">A corte 28 de febrero de 2021, se registra un  avance del 5,38% de avance en la meta, lo que corresponde Reporte de Alertas de Metica- Expediente REG0004-00-2016.
A corte 28 de febrero de 2021, se registra un avance Reporte SZH Río Sogamoso del 10% - Expediente REG0007-00-2016.
1.2. Avance Actualizaciones:
No se reporta avance en actualizaciones para este período.
1.3. Avance Diagnosticos Estrategias:
Se avanzó en el diagnóstico y formulación de la estrategia de monitoreo del acuífero de Casanare del 73% -REG0003-00-2016.
Se avanzó en el diagnóstico y formulación de la estrategia de monitoreo de hidroeléctricas (avancel del 75%) - REG0011-00-2021. 
Se avanzó en el diagnóstico y formulación de la estrategia de biodiversidad  (Flora - avance del 20% y Fauna - avance del 30%) región Orinoquia-Amazonía. 
Se avanzó en el diagnóstico y formulación de la estrategia de monitoreo de la Bahía Cartagena (Atmosfera - avance del  10% y Recurso Hídrico Superficial - avance del 15%). </t>
  </si>
  <si>
    <t>A corte 31 de marzo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</si>
  <si>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Informes elaborados para acompañar la toma de decisiones de autoridades ambientales</t>
  </si>
  <si>
    <t>Sumatoria de informes elaborados para acompañar la toma de decisiones</t>
  </si>
  <si>
    <t>Sobre el avance de indicador de informes elaborados se registra lo siguiente:
Acompañamiento Proceso de Seguimiento
A corte 30 de enero de 2021 se registra 8 CT numerados de 36 solicitudes de acompáñamiento para la toma de decisiones en el marco de Seguimiento de LA,los cuales se detallan a continuación: 1. Explotación Carbonífera Mina La Loma. (LAM0027), Explotación Minera de Carbón El Hatillo (LAM1862), Extracción de Carbón a Cielo Abierto - Mina La Francia. (LAM3199), Mina La Francia (ASB0008), Concesión de Aguas Superficiales Proyecto carbonífero mina “La Francia”. (ASU0019), Quimbo (LAM4090), "El Descanso" (LAM3271), Aeropuerto Internacional El Dorado (LAM0209).
Acompañamiento Proceso de Evaluación
Adicionalmente se registran 41 solicitudes de acompañamiento de visión regional para el proceso de evaluación de LA, las cuales se encuentran en gestión. Por lo anterior para el reporte del indicador, solo se registra lo efectivamente numerado.
Los soportes se pueden evidenciar en el siguiente link: https://anla-my.sharepoint.com/:f:/g/personal/aromero_anla_gov_co/EjP1pR8AeF9CozLpqjEl-BIB99eBcCDYd9Q2gshwDK6IQQ?e=BPrbOG</t>
  </si>
  <si>
    <t>2.1. Avance Sentencias:
1. En cumplimiento de la sentencia del parque Tayrona T-606, se realizaron gestiones con CORPAMAG (Solicitud de información via correo electronico 16-02-2021) e INVEMAR (Reunión 15-02-2021), se envio a la corrdinación del Plan Maestro los ajustes del indicador al seguimiento y se participo en la elaboración del CT LAM0150.
2. En cumplimiento de la sentencia de acción popular 2017-009871-01 Bahia de Cartagena se realizó reunión interna ANLA (12-02-2021) revisión propuesta CARDIQUE, se envia a la OAJ propuesta de oficio para dar respuesta a CARDIQUE (19-02-2021) y elaboro cronograma SIPTA - SSLA para seguimiento proyectos región Caribe - Pacífico (febrero)
2.2. Avance Actos Administrativos de Evaluación
A corte 28 de febrero de 2021, se registran 5 Actos Administrativos de 41 solicitudes de acompañamiento para el proceso de evaluación de LA, los cuales se detallan a continuación:
1.    LAV0032-00-2019 Bloque Colombia Offshore 3
2.    VAR0032 Mina “La Francia”
3.    LAV0012-00-2019 Soto Norte
4.    LAM3271 ""El Descanso""
5.    LAV0037-002019 Construcción de la doble Calzada Pamplona
2.3. Avance Conceptos Técnicos de Seguimiento:
Se registra 17 CT numerados (8CT Enero y 9 Febrero) de 49 solicitudes de acompañamiento para la toma de decisiones en el marco de Seguimiento de LA, los CT de Febrero se detallan a continuación:
9.    LAM0180 Refinería de Barrancabermeja
10.    LAM1801 Estación Vasconia
11.    LAV0002-00-2020 Cerro Matoso
12.    LAV0005-12 Subestación Armenia a 230 kV
13.    LAM0464 Poliducto Yumbo Buenaventura
14.    LAM2327 Trasvase del río Manso al embalse de la Central Miel 
15.    LAM6420 Relleno Sanitario El Carrasco
16.    LAM4121 Variante Chicoral
17.    LAM 2233 Hidroeléctrica Pescadero Ituango
"
https://anla-my.sharepoint.com/:f:/g/personal/aromero_anla_gov_co/EnunWejylDhEqY8vzJhuaoEBFSdiXupEglPDa9RAIRlWQA?e=hoMaEm</t>
  </si>
  <si>
    <t>2.1 Sentencias
2.1.1. Sentencia PNN Tayrona (T-606/2015): A corte 31 de marzo de 2021, se  genera un (1) documento de 5 que se tiene como meta asociado al informe del segundo semestre 2020  para la sentencia en mención.
2.1.2 Sentencia Amazonas (T-4360-2018): para este mes no se realizaron actividades en cumplimiento de ésta sentencia.
2.1.3 Sentencia Bahía de Cartagena - Acción Popular 2017-009871-01: reunión para determinar el alcance de apoyo grupo Caribe – Pacífico – Sistematización Reporte de Alertas y Estrategia de Monitoreo en el marco de la mencionada sentencia. (17-03-2021); envío correo interno a grupo Caribe- Pacifico (18-03-2021) Definición del área de estudio – estrategia bahía de Cartagena – Canal del Dique (18-03-2021); Oficio MADS Mesas técnicas para el cumplimiento de la Sentencia. Reunión con la OAJ seguimiento mensual de avance a compromisos (19-03-2021). 
2.1.4 Sentencia Guajira - Población Wayuu municipios Riohacha, Manaure y Uribia (T-302 de 2017): para este mes no se realizaron actividades en cumplimiento de ésta sentencia.
2.1.5 Sentencia Guajira (T-614/2019): apoyo respuesta Contraloría General de la Nación en relación con la sentencia (17/03/2021).
2.2. Avance Actos Administrativos de Evaluación
A corte 31 de marzo de 2021, se registra un total de 12 Actos Administrativos  de 49 solicitudes de acompañamiento para el proceso de evaluación de LA, los cuales se detallan a continuación:
6. LAV0037-00-2019 Doble Calzada Pamplona - Cúcuta
7. LAV0044-00-2016 Subestación Chivor II
8. LAM3816 Campo Capella
9. PEA0011 La Loma mina Pribbenow
10. LAM1901 Capachos
11. VAR0018 MINA LA DIVISA
12. VAR0032 Caño Bautista
2.3. Avance Conceptos Técnicos de Seguimiento:
Se registra 29 CT numerados (8 CT Enero, 9 CT Febrero y 12 CT Marzo) de 54 solicitudes de acompañamiento para la toma de decisiones en el marco de Seguimiento de LA, los CT de Marzo se detallan a continuación:
18. LAM4005 Llano grande
19. LAM1499 Calizas en Payandé.
20. LAV0066-00-2016 Calzada Túnel - San Jerónimo
21. LAM1568 Variante de Pamplona
22. LAM1894 Variante de Fuemia y Dabeiba
23. LAM7752 Relleno Sanitario Carapacho
24. LAM1094 Arroyo Bruno
25. LAM0368 PTAR Salitre
26. LAM4656 Gecelca
27. LAM0150 Puerto Drummond
28. LAM0464 Los Naranjos
29. LAM1179 Termoguajira</t>
  </si>
  <si>
    <t>Diagnósticos Desarrollados</t>
  </si>
  <si>
    <t>Número de documentos de diagnóstico</t>
  </si>
  <si>
    <t>El documento diagnóstico de Modelación del área regionalizada de alto San Jorge se encuentra actualmente en fase de simulación de escenarios y generación de resultados y productos: El porcentaje de avance de este ejercicio corresponde a un 80% conforme con el plan de trabajo de modelación. El expediente asociado a este documento diagnóstico es REG0004-00-2017.</t>
  </si>
  <si>
    <t>.Diagnósticos 
3.1 Documento diagnóstico de Modelación del área regionalizada de Alto San Jorge: se encuentra actualmente en fase generación de resultados y productos: El porcentaje de avance de este ejercicio corresponde a un 94%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58%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22%  (tierra) y un 20% (aire) conforme con el plan de trabajo de modelación, lo cual da un promedio de porcentaje total de 21%. El expediente asociado a este documento diagnóstico es REG0002-00-2017.
3.4 Documento diagnóstico de Modelación SZH Río Sogamoso (recurso hídrico superficial, recurso hídrico subterráneo y medio biótico, presenta un avance del 5.5%. REG0002-00-2016.
"
https://anla-my.sharepoint.com/:f:/g/personal/aromero_anla_gov_co/EgGril5nRIdMkUHnZHElegcBE71CKT4F5RzXCeDulUuQAA?e=morbfM</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</si>
  <si>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</si>
  <si>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</si>
  <si>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</si>
  <si>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A corte del 31 de enero se resolvio el 100% de Se remite Solicitudes de evaluación a licencias ambientales (nuevas y modificaciones) resueltas dentro de los tiempos establecidos en la normatividad vigente.</t>
  </si>
  <si>
    <t>A corte del 28 de febrero se evaluación 3 licencias ambientales (nuevas y modificaciones) resueltas dentro de los tiempos establecidos en la normatividad vigente.</t>
  </si>
  <si>
    <t>A corte del 31 de marzo se han realizado cuatro (4) solicitudes de evaluación a licencias ambientales (nuevas y modificaciones) resueltas dentro de los tiempos establecidos en la normatividad vigente.</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</si>
  <si>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</si>
  <si>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</si>
  <si>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A corte del 31 de enero se han realizado el 100 % de visitas a solicitudes de evaluación (nuevas y modificaciones)efectuadas dentro de los tiempos establecidos en la normatividad vigente.</t>
  </si>
  <si>
    <t xml:space="preserve">A corte del 28 de febrero se han realizao 3  visitas a solicitudes de evaluación (nuevas y modificaciones) efectuadas dentro de los tiempos establecidos en la normatividad vigente.
</t>
  </si>
  <si>
    <t>A corte del 31 de marzo se han realizado cinco (5) visitas lo que corresponde al 100% de solicitudes de licenciamiento ambiental a atender dentro de términos del decreto 1076.</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</si>
  <si>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</si>
  <si>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</si>
  <si>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A corte del 31 de enero el sector de energia no tenia conceptos tecnicos con vencimiento de terminos.</t>
  </si>
  <si>
    <t>A corte del 28 de febrero se genero 1 concepto técnico finalizado fuera de los terminos.</t>
  </si>
  <si>
    <t>A corte de 31 de marzo no se finalizaron conceptos técnicos (CT) dentro de términos internos, de los dos (2) CT generados.</t>
  </si>
  <si>
    <t>Número de Licencias ambientales evaluadas</t>
  </si>
  <si>
    <t>Número de actos administrativos que resuelven solicitudes de evaluación de licenciamiento ambiental</t>
  </si>
  <si>
    <t>A corte del 31 de enero se han resuelto 3 solicitudes de Licencias ambientales evaluadas.</t>
  </si>
  <si>
    <t>A corte 28 de febrero se generaron 3 Licencias ambientales evaluadas.</t>
  </si>
  <si>
    <t>A corte del 31 de marzo se han generado cuatro (4) actos administrativos que resuelven solicitudes de evaluación de licenciamiento ambiental.</t>
  </si>
  <si>
    <t>Visitas técnicas de evaluación de solicitudes de licenciamiento ambiental</t>
  </si>
  <si>
    <t>Número de visitas técnicas realizadas para el proceso de evaluación de licencias ambientales</t>
  </si>
  <si>
    <t>A corte del 31 de enero se han realizado 1 visita técnica de evaluación de solicitudes de licenciamiento ambiental.</t>
  </si>
  <si>
    <t>A corte del 28 de febrero se realizaron 4 visitas técnicas de evaluación de solicitudes de licenciamiento ambiental.</t>
  </si>
  <si>
    <t>A corte del 31 de marzo se han generado diez (10) visitas técnicas realizadas para el proceso de evaluación de licencias ambientales.</t>
  </si>
  <si>
    <t>Conceptos técnicos emitidos para resolver las solicitudes de evaluación de licenciamiento ambiental</t>
  </si>
  <si>
    <t>Número de conceptos técnicos realizados para resolver las solicitudes de evaluación de licenciamiento ambiental</t>
  </si>
  <si>
    <t>A corte del 31 de enero se tienen 2 conceptos técnicos emitidos para resolver las solicitudes de evaluación de licenciamiento ambiental.</t>
  </si>
  <si>
    <t>A corte del 28 de febrero se han generado 2 conceptos técnicos emitidos para resolver las solicitudes de evaluación de licenciamiento ambiental.</t>
  </si>
  <si>
    <t>A corte del 31 de marzo se han generado tres (3) conceptos técnicos realizados para resolver las solicitudes de evaluación de licenciamiento ambiental.</t>
  </si>
  <si>
    <t>Número de conceptos técnicos con instrumentos acogidos en la etapa de evaluación de licenciamiento ambiental</t>
  </si>
  <si>
    <t>Número de conceptos técnicos de evaluación finalizados que implementan los instrumentos acogidos</t>
  </si>
  <si>
    <t>A corte del 31 de enero se realizaron 2  conceptos técnicos con instrumentos acogidos en la etapa de evaluación de licenciamiento ambiental.</t>
  </si>
  <si>
    <t>A corte del 28 de febrero se han generado 2 conceptos técnicos con instrumentos acogidos en la etapa de evaluación de licenciamiento ambiental.</t>
  </si>
  <si>
    <t>A corte del 31 de marzo se han aplicado a un total de tres (3) Conceptos Tecnicos con instrumentos acogidos.</t>
  </si>
  <si>
    <t>Grupo De Hidrocarburos</t>
  </si>
  <si>
    <t>A corte de 31 de enero se resolvieron el 100% de las solicitudes de evaluación a licencias ambientales (nuevas y modificaciones) resueltas dentro de los tiempos establecidos en la normatividad vigente.</t>
  </si>
  <si>
    <t>Se han generado 3 Actos Administrativos como respuesta a las solicitudes de evaluación a licencias ambientales (nuevas y modificaciones) resueltas dentro de los tiempos establecidos en la normatividad vigente.</t>
  </si>
  <si>
    <t>A corte del 31 de marzo se han realizado cinco (5) solicitudes de evaluación a licencias ambientales (nuevas y modificaciones) resueltas dentro de los tiempos establecidos en la normatividad vigente.</t>
  </si>
  <si>
    <t>A corte de 31 de enero no tenemos visitas con vencimiento de terminos.</t>
  </si>
  <si>
    <t>Se han realizado 2 visitas a solicitudes de licenciamiento ambiental (nuevas y modificaciones)efectuadas dentro de los tiempos establecidos en la normatividad vigente.</t>
  </si>
  <si>
    <t>A corte del 31 de marzo se han realizado siete (7) visitas lo que corresponde al 100% de solicitudes de licenciamiento ambiental a atender dentro de términos del decreto 1076.</t>
  </si>
  <si>
    <t>A corte de 31 de enero se realizaron 2 Conceptos Técnicos finalizados a solicitudes de evaluación (nuevas y modificaciones) fuera de los tiempos establecidos internamente, por lo tanto el reporte es 0.</t>
  </si>
  <si>
    <t>A corte del 28 de febrero se han generado 4 Conceptos Técnicos finalizados fuera de los tiempos establecidos.</t>
  </si>
  <si>
    <t>A corte de 31 de marzo se finalizó un (1) concepto técnico dentro de los términos internos, de ocho (8) conceptos técnicos aprobados .</t>
  </si>
  <si>
    <t>A corte del 31 de enero se han expedido 2 actos administrativos que resuelven solicitudes de evaluación de licenciamiento ambiental.</t>
  </si>
  <si>
    <t>Se generaron 6 Actos administrativos en respuesta a la evaluación de solicitudes de licenciamiento ambiental.</t>
  </si>
  <si>
    <t>A corte del 31 de marzo se han generado seis (6) actos administrativos que resuelven solicitudes de evaluación de licenciamiento ambiental.</t>
  </si>
  <si>
    <t>A corte del 31 de enero se han realizado 2 visitas tecnicas de evaluación finalizados que implementan los instrumentos acogidos.</t>
  </si>
  <si>
    <t>A corte del 28 de febrero se han realizado 3 visitas técnicas de evaluación de solicitudes de licenciamiento ambiental.</t>
  </si>
  <si>
    <t>A corte del 31 de marzo se han generado ocho (8) visitas técnicas realizadas para el proceso de evaluación de licencias ambientales.</t>
  </si>
  <si>
    <t>A corte del 31 de enero se expidio 3 conceptos técnicos de evaluación emitidos.</t>
  </si>
  <si>
    <t>Se han generado 6 conceptos técnicos realizados para resolver las solicitudes de evaluación de licenciamiento ambiental.</t>
  </si>
  <si>
    <t>A corte del 31 de marzo se han generado siete (7) conceptos técnicos realizados para resolver las solicitudes de evaluación de licenciamiento ambiental.</t>
  </si>
  <si>
    <t>A corte del 31 de enero se expidio 1 conceptos técnicos de evaluación finalizados que implementan los instrumentos acogidos.</t>
  </si>
  <si>
    <t>A corte del 28 de febrero se han generado 4 conceptos tecnicos de evaluación finalizados que implementan los instrumentos acogidos.</t>
  </si>
  <si>
    <t>A corte del 31 de marzo se aplicado a un total de siete (7) CT con instrumentos acogidos.</t>
  </si>
  <si>
    <t>Grupo De Infraestructura</t>
  </si>
  <si>
    <t>Durante el mes de enero, se finalizaron 6 AA, de los cuales fueron para NAD y los 4 restantes, para modificaciones.</t>
  </si>
  <si>
    <t>A corte 28 de febrero de  2021 se han expedido10 actos administrativos para resolver las solicitudes de evaluación de licencianto ambiental.</t>
  </si>
  <si>
    <t>A corte 31 de marzo de  2021 se han expedido 14 actos administrativos para resolver las solicitudes de evaluación de licencianto ambiental, de los caules tres (3) se resolvieron en marzo, todas en términos.</t>
  </si>
  <si>
    <t>Durante el mes de enero se realizón una visita de evaluación .</t>
  </si>
  <si>
    <t xml:space="preserve">A corte 28 de febrero de  2021 se han realizado 4 visitas técnicas  para el proceso de evaluación de licenciamiento ambiental.  </t>
  </si>
  <si>
    <t>A corte 31 de marzo de 2021 el sector realizó ocho (8) visitas de licenciamiento ambiental, de las cuales tres (3) se realizaron en marzo.</t>
  </si>
  <si>
    <t>Durante el mes de enero se finalizaron 5 CT, de los cuales 2 fueron para NDA.</t>
  </si>
  <si>
    <t>A corte  28 de febrero de  2021 se han elaborado 9 conceptos técnicos para resolver las solicitudes de evaluación de licencias ambientales.</t>
  </si>
  <si>
    <t>A corte 31 de marzo de 2021 el sector finalizó 13 CT para resolver las solicitudes de evaluación de licenciamiento ambiental, de los cuales cuatro (4) se finalizaron en marzo.</t>
  </si>
  <si>
    <t>Durante este periodo se le implementaron instrumentos a 3 CT de los 3 a los cuales les aplica. (Modificaciones de LA).</t>
  </si>
  <si>
    <t>A cotrte de 28 de febrero se aplicaron los instrumentos a los 5 Conceptos técnicos acogidos mediante AA.</t>
  </si>
  <si>
    <t>Se implementaron instrumentos a ocho (8) CT acogidos con instrumento.</t>
  </si>
  <si>
    <t>Se finalizaron en términos 5 Actos Administrativos en términos, de los 5 programados para este mes; de los cuales 2 son para LA nuevas y 3 pra modificiones.</t>
  </si>
  <si>
    <t>A corte 28 de febrero de  2021 el sector debían resolver 9 solicitudes de licenciamiento ambiental;  (3) Nuevas, (6) Modificaciones, las cuales se resolvieron oportunamente.</t>
  </si>
  <si>
    <t xml:space="preserve">A corte 31 de marzo de  2021 el sector debía resolver 12 solicitudes de licenciamiento ambiental;  tres (3) Nuevas y nueve (9) Modificaciones, las cuales se resolvieron oportunamente. </t>
  </si>
  <si>
    <t>El sector tenía una visita programada en términos para enero, la cual se relaizó en tiempos .</t>
  </si>
  <si>
    <t>A corte 28 de febrero de  2021  el sector debia realizar 5 visitas técnicas, las cuales se realizaron oportunamente.</t>
  </si>
  <si>
    <t>A corte 31 de marzo de  2021  el sector debia realizar 6 visitas técnicas, las cuales se realizaron oportunamente.</t>
  </si>
  <si>
    <t>De los 4 CT programados para finalizar en el mes, se finalizaron 2 en términos .</t>
  </si>
  <si>
    <t>A corte 28 de febrero de  2021  el sector debian elaborar 8 conceptos tecnicos, de los cuales 4 se realizaron oportunamente.</t>
  </si>
  <si>
    <t>A corte 31 de marzo de  2021  el sector debia elaborar 11 conceptos tecnicos, de los cuales 4 se realizaron oportunamente.</t>
  </si>
  <si>
    <t>Grupo De Minería</t>
  </si>
  <si>
    <t>A corte 31 de enero de 2021 el sector no tiene solicitudes con vencimiento de términos.</t>
  </si>
  <si>
    <t xml:space="preserve">A corte 28 de febrero de 2021 el sector debía resolver 2 solicitudes de licenciamiento ambiental; (1) Nueva, (1) Modificación, de las cuales 1 fue resuelta oportumamente.
</t>
  </si>
  <si>
    <t>A corte 31 de marzo de 2021 el sector debía resolver 2 solicitudes de licenciamiento ambiental; (1) Nueva, (1) Modificación, de las cuales 1 fue resuelta oportumamente.</t>
  </si>
  <si>
    <t>A corte 31 de enero de 2021 el sector de minería no tiene visitas pendientes por resolver con vencimiento de términos.</t>
  </si>
  <si>
    <t>A corte 28 de febrero de 2021 el sector de Mineria no tenia visitas con vencimiento de términos para el proceso de evaluación de licenciamiento ambiental.</t>
  </si>
  <si>
    <t>A corte 31 de marzo de 2021 el sector de Mineria no tenia visitas con vencimiento de términos para el proceso de evaluación de licenciamiento ambiental.</t>
  </si>
  <si>
    <t>A corte 31 de enero de 2021 el sector de Minería  no tenía conceptos técnicos con vencimiento de términos (indicador por demanda).</t>
  </si>
  <si>
    <t>A corte 28 de febrero de 2021 el sector de Minería debía finalizar 1 concepto técnico el cual fue finalizado fuera de términos.</t>
  </si>
  <si>
    <t>A corte 31 de marzo de 2021 el sector de Minería debía finalizar 1 concepto técnico el cual fue finalizado fuera de términos.</t>
  </si>
  <si>
    <t>A corte 31 de enero de 2021 el sector de Minería no ha expedido actos administrativos para resolver las solicitudes de evaluación de licenciamiento ambiental (Indicador por demanda).</t>
  </si>
  <si>
    <t xml:space="preserve">A corte 28 de febrero de 2021 el sector de Minería ha expedido 1 acto administrativo para resolver la solicitud de evaluación de licenciamiento ambiental y 1 acto administrativo para resolver la solicitud de permiso fuera de licencia.
</t>
  </si>
  <si>
    <t>A corte 31 de marzo de 2021 el sector de Minería ha expedido 1 acto administrativo para resolver la solicitud de evaluación de licenciamiento ambiental y 5 actos administrativos para resolver la solicitud de permiso fuera de licencia.</t>
  </si>
  <si>
    <t>A corte 31 de enero de 2021 el sector de Minería ha realizado  (1) visita técnica para el proceso de evaluación de licenciamiento ambiental.</t>
  </si>
  <si>
    <t>A corte 28 de febrero de 2021 el sector de Mineria ha realizado 1  visita técnica para el proceso de evaluación de licenciamiento ambiental y 2 visitas técnicas para el proceso de permisos fuera de licencia.</t>
  </si>
  <si>
    <t>A corte 31 de marzo de 2021 el sector de Mineria ha realizado 1  visita técnica para el proceso de evaluación de licenciamiento ambiental y 3 visitas técnicas para el proceso de permisos fuera de licencia.</t>
  </si>
  <si>
    <t>A corte 28 de febreo de 2021 el sector de Mineria ha expedido 1 concepto técnico para resolver las solicitudes de evaluación de licenciamiento ambiental y 3 conceptos técnicos para resolver las solicitudes de permisos fuera de licencia.</t>
  </si>
  <si>
    <t>A corte 31 de marzo de 2021 el sector de Mineria ha expedido 1 concepto técnico para resolver las solicitudes de evaluación de licenciamiento ambiental y 5 conceptos técnicos para resolver las solicitudes de permisos fuera de licencia.</t>
  </si>
  <si>
    <t>A corte 31 de enero de 2021 el sector no finalizó ningun CT, por lo tanto no se realizó la aplicacion de ningun de instrumento.</t>
  </si>
  <si>
    <t>A corte 28 de febrero el sector de minería finalizó un Concepto Técnico con instrumentos acogido.</t>
  </si>
  <si>
    <t xml:space="preserve">Acorte 31 de marzo de 2021 el sector de mineria registra 1 concepto técnico de evaluación finalizado, que implementa los instrumentos acogidos. </t>
  </si>
  <si>
    <t>Grupo de Evaluación de Agroquímicos y Proyectos Especiales</t>
  </si>
  <si>
    <t>A corte 31 de enero de 2021 el Grupo de Agroquímicos debía resolver 2 solicitudes de Licenciamiento Ambiental;  (1) Nueva y (1) Modificación, de las cuales se resolvio (1) Nueva oportunamente.</t>
  </si>
  <si>
    <t>A corte del 28 de  febrero  de 2021 el grupo de agroquimios y Proyectos Especiales debía resolver 5 solicitudes; (4) Nuevas, (1) Modificacion, de las cuales   se resolvieron   (4) Nuevas oportunamente.</t>
  </si>
  <si>
    <t>A corte del 31 de marzo  de 2021 el grupo de Agroquimios y Proyectos Especiales debía resolver 8 solicitudes; (7) Nuevas, (1) Modificacion de las cuales   se resolvieron   (7) Nuevas oportunamente.</t>
  </si>
  <si>
    <t>A corte 31 de de enero de 2021 el sector de Agroquímicos no tenia visitas con vencimiento de términos.</t>
  </si>
  <si>
    <t>A corte 28 de febrero de 2021 el Sector de Agroquímcios y Proyectos Especiales no tenia visitas con venciminto de términos en el mes de febrero de 2021.</t>
  </si>
  <si>
    <t>A corte 31 de marzo de 2021 el Sector de Agroquímcios y Proyectos Especiales tenia 4 visitas con venciminto de términos las cuales se realizaron oportunamente.</t>
  </si>
  <si>
    <t>A corte 31 de enero de 2021 el Grupo de Evaluación de Agroquímicos y Proyectos Especiales debía  expedir un Concepto Técnico, el cual se salió en términos.</t>
  </si>
  <si>
    <t>A corte 28 de febrero de 2021 el Grupo de Agroquímcios y Proyectos Especiales  debía emitir 4 CT  los cuales se finalizaron oportunamente.</t>
  </si>
  <si>
    <t>A corte 31 de marzo de 2021 el Grupo de Agroquímcios y Proyectos Especiales  debía emitir 5 CT  los cuales se finalizaron oportunamente.</t>
  </si>
  <si>
    <t>A corte 31 de enero de 2021 el sector de Evalaución de Agroquímicos y Proyectos Especiales ha expedido 5 actos administrativos para resolver las solicitudes de evaluación de licenciamiento ambiental.</t>
  </si>
  <si>
    <t>A corte 28 de febrero de 2021 el Grupo de Agroquímicos y Proyectos Especiales   Expidio  45 Actos administratvios de los cuales fueorn 39 DTA, 5 LA y 1 PMA.</t>
  </si>
  <si>
    <t>A corte 31 de Marzo de 2021 el Grupo de Agroquímicos y Proyectos Especiales  expidio  56 Actos administratvios de los cuales fueron 48 DTA, 6 LA y 2 PMA.</t>
  </si>
  <si>
    <t>A corte 31 de enero de 2021 el sector no realizo  visitas técnicas de evalauicón.</t>
  </si>
  <si>
    <t>A corte 28 de febrero de 2021 el Grupo de Agroquímicos y Proyectos especiales  realizó 4 visitas correspondientes a 3 LA y 1 PMA.</t>
  </si>
  <si>
    <t>A corte 31 de MArzo de 2021 el Grupo de Agroquímicos y Proyectos especiales  realizó 5 visitas correspondientes a 4 LA y 1 PMA.</t>
  </si>
  <si>
    <t>A corte 31 de enero de 2021 el   Grupo de Evalaución de Agroquímicos y Proyectos Especiales  ha expedido 13 CT  para resolver las solicitudes de evaluación de licenciamiento ambiental.</t>
  </si>
  <si>
    <t>A corte 28 de febrero de 2021 el Grupo de agroquímcios y Proyectos Especiales emitió   34 CT de los cuales correponden a  33 DTA y 1 LA.</t>
  </si>
  <si>
    <t>Acorte 31 de Marzo de 2021 el Grupo de agroquímcios y Proyectos Especiales emitió   44 CT de los cuales correponden a  42 DTA, 1 LA y 1 PMA.</t>
  </si>
  <si>
    <t>A corte 31 de enero de 2021, el sector de Agroquimico y PE finalizó 13 CT correspondientes a solicitudes de DTA, a estos tràmites no les aplica la implementación de instrumentos.</t>
  </si>
  <si>
    <t>A corte 28 de febrero de 2021, el sector de Agroquímicos y PE finalizó 34 CT correspondientes a solicitudes de 33 DTA y 1 LA, a estos trámites no les aplica la implementación de instrumentos.</t>
  </si>
  <si>
    <t>A corte 31 de marzo de 2021 se registra un total de 2 conceptos técnicos de evaluación finalizados que implementan los instrumentos acogidos.</t>
  </si>
  <si>
    <t>Subdirección de Evaluación de Licencias Ambientales</t>
  </si>
  <si>
    <t>A corte 31 de enero de 2021 la entidad debía resolver 11 solicitudes de licenciamiento ambiental; (6) Nuevas y (5) Modificaciones, de las cuales 10 se resolvieron oportunamente, como se muestra a continuación: E1.</t>
  </si>
  <si>
    <t>A corte 28 de febrero de 2021 la entidad debía resolver 22 solicitudes de licenciamiento ambiental; (11) Nuevas y (10) Modificaciones, de las cuales 20 se resolvieron oportunamente (10) Nuevas, (10) modificaciones., como se muestra a continuación: E4.</t>
  </si>
  <si>
    <t>A corte 31 de marzo de 2021 la entidad debía resolver 31 solicitudes de licenciamiento ambiental; (15) Nuevas y (16) Modificaciones, de las cuales 29 se resolvieron oportunamente (14) Nuevas, (15) modificaciones.</t>
  </si>
  <si>
    <t>A corte 31 de enero de  2021 se han expedido 16 actos administrativos para resolver las solicitudes de evaluación de licenciamiento ambiental, distribuidas por sector de la siguiente manera: E2.</t>
  </si>
  <si>
    <t>A corte 28 de febrero de  2021 se han expedido 66 actos administrativos para resolver las solicitudes de evaluación de licenciamiento ambiental, distribuidas por sector e instrumento de la siguiente manera: E1.</t>
  </si>
  <si>
    <t>A corte 31 de marzo de 2021 se han expedido 86 actos administrativos para resolver las solicitudes de evaluación de licenciamiento ambiental, distribuidas por sector e instrumento.</t>
  </si>
  <si>
    <t>A corte 31 de enero de  2021 se han realizado 5 visitas técnicas para el proceso de evaluación de licenciamiento ambiental, distribuidas por sector asi: E3</t>
  </si>
  <si>
    <t>A corte 28 de febrero de  2021 se han realizado 18 visitas técnicas para el proceso de evaluación de licenciamiento ambiental, distribuidas por instrumento y sector asi: E3.</t>
  </si>
  <si>
    <t>A corte 31 de marzo de 2021 se han realizado 35 visitas técnicas para el proceso de evaluación de licenciamiento ambiental, distribuidas por instrumento y sector.</t>
  </si>
  <si>
    <t>Conceptos técnicos de seguimiento a licencias ambientales</t>
  </si>
  <si>
    <t>Número de Conceptos técnicos de seguimiento a licencias ambientales</t>
  </si>
  <si>
    <t>A corte 31 de enero de  2021 se han elaborado 23 conceptos técnicos para resolver las solicitudes de evaluación de licenciamiento ambiental, distribuidos por sector de la siguiente manera: E4</t>
  </si>
  <si>
    <t>A corte 28 de febrero de  2021 se han elaborado 55 conceptos técnicos para resolver las solicitudes de evaluación de licenciamiento ambiental, distribuidos por sector e instrumento de la siguiente manera: E2.</t>
  </si>
  <si>
    <t>A corte 31 de marzo de 2021 se han elaborado 73 conceptos técnicos para resolver las solicitudes de evaluación de licenciamiento ambiental, distribuidos por sector e instrumento.</t>
  </si>
  <si>
    <t>Reporte Trimestral</t>
  </si>
  <si>
    <t>A corte 31 de marzo de 2021 se registra un total de 21 conceptos técnicos de evaluación finalizados que implementan los instrumentos acogidos, estos CT corresponden a tramites de Licencia Ambiental (LA), Plan de Manejo Ambiental (PMA) y Diagnostico Ambiental Alternativas (DAA) en los casos que aplique.</t>
  </si>
  <si>
    <t>Planes institucionales implementados - Implementación de la estrategia de evaluación de licenciamiento ambiental</t>
  </si>
  <si>
    <t>Número de actividades ejecutadas del plan de trabajo establecido / Total de actividades programadas del plan de trabajo</t>
  </si>
  <si>
    <t>Trimestral</t>
  </si>
  <si>
    <t>A corte 31 de marzo de 2021 la implementación de la estrategia de evaluación de licenciamiento ambiental registra un porcentaje de avance del 4% frente a la meta de 24% programada en la vigencia, a la fecha se ha elaborado el plan de trabajo y se han adelantado 54 de las 55 actividades programadas para el primer trimestre en los diferentes componentes.</t>
  </si>
  <si>
    <t>Porcentaje de cambios menores no reglados resueltos oportunamente</t>
  </si>
  <si>
    <t>(Número de Cambios menores no reglados resueltos en términos /Total de Cambios menores no reglados con vencimiento de términos) * 100</t>
  </si>
  <si>
    <t>A corte 31 de enero de 2021, el grupo  tenia 40 activiades de cambios menores no reglados por gestionar con vencimientos de términos, de las cuales 39 fueron atendidos oportunamente distribuidos asi: Infraestructura (13), Hidrocarburos (12), Energía (4), Minería (2) y Agroquímicos (8).</t>
  </si>
  <si>
    <t xml:space="preserve">A corte 28 de febrero de 2021, el grupo tenía 71 actividades de cambios menores no reglados por gestionar con vencimiento de términos, de las cuales 70 fueron atendidas oportunamente distribuidas asi: Infraestructura (21), Hidrocarburos (16), Energía (8), Minería (5) y Agroquímicos (20).
</t>
  </si>
  <si>
    <t>A corte 31 de marzo de 2021, el grupo tenía 94 actividades de cambios menores no reglados por gestionar con vencimiento de términos, de las cuales 93 fueron atendidas oportunamente, distribuidas asi: Infraestructura (26), Hidrocarburos (21), Energía (9), Minería (8) y Agroquímicos (29).</t>
  </si>
  <si>
    <t>Porcentaje de VPD con respuesta oportuna</t>
  </si>
  <si>
    <t>(Numero VPD finalizados en términos / Número de VPD con vencimiento de términos)*100</t>
  </si>
  <si>
    <t>A corte 31 de enero de 2021, el grupo tenía 32 VPD para gestionar con vencimientos de términos, de las cuales 3 fueron atendidas oportunamente. Este bajo porcentaje se debe al aumento del número de VPD por motivo de la reactivación económica al finalizar la vigencia 2020, a la transición del proceso de VPD de la SMPC a SELA y a la falta de personal suficiente al inicio del año 2021 para atender estos trámites.</t>
  </si>
  <si>
    <t>A corte 28 de febrero de 2021, el grupo tenia 61 VPD para gestionar con vencimientos de términos, de las cuales 31 fueron atendidas oportunamente. Es importante resaltar que para el mes de febrero se atendieron oportunamente el 96% de las VPD asignadas.</t>
  </si>
  <si>
    <t>A corte 31 de marzo de 2021, el grupo tenia 111 VPD para gestionar con vencimientos de términos, de las cuales 82 fueron atendidas oportunamente. Es importante resaltar que para el mes de marzo se atendieron oportunamente el 100% de las VPD asignadas.</t>
  </si>
  <si>
    <t>Grupo Valoración y Manejo de Impactos</t>
  </si>
  <si>
    <t>A corte 31 de enero de 2021, el grupo de Servicios Geoespaciales efectuó la verificación de 2 cambios menores no reglados con vencimiento de terminos, los cuales se atendieron oportunamente.</t>
  </si>
  <si>
    <t>A corte 28 de Febrero de 2021, el grupo de Servicios Geoespaciales efectuó la verificación de 7 cambios menores no reglados con vencimiento de terminos a la fecha, los cuales se atendieron oportunamente, para un porcentaje total acumulado del 100% y obteniendo un Porcentaje de cumplimiento frente a la meta de producto del 105%.</t>
  </si>
  <si>
    <t>A corte 31 de Marzo de 2021, el grupo de Servicios Geoespaciales efectuó la verificación de 10 cambios menores no reglados con vencimiento de terminos a la fecha, los cuales se atendieron oportunamente, para un porcentaje total acumulado del 100% y obteniendo un porcentaje de  cumplimiento frente a la meta de producto del 105%.</t>
  </si>
  <si>
    <t>A corte 31 de enero de 2021, el grupo efectuó la verificación de 4 sobre 24 en terminos, los cuales se atendieron oportunamente.</t>
  </si>
  <si>
    <t xml:space="preserve">A corte 28 de Febrero de 2021, el grupo de Servicios Geoespaciales efectuó la verificación de 51 VPD con vencimiento de términos a la fecha, de las cuales para 31 se realizó su revisión en términos alcanzando un porcentaje total acumulado del 61%, obteniendo un porcentaje de cumpliento frente a la meta de producto del 72%. Es importante resaltar que para el mes de febrero se revisaron oportunamente el 100% de las VPD asignadas (27).
</t>
  </si>
  <si>
    <t>A corte 31 de Marzo de 2021, el grupo de Servicios Geoespaciales efectuó la verificación de 87 VPD, de las cuales para 67 se realizó su revisión en términos alcanzando un porcentaje total acumulado del 77,01%, obteniendo un Porcentaje de cumplimiento frente a la meta de producto del 91%. Es importante resaltar que para el mes de marzo se revisaron oportunamente el 100% de las VPD asignadas (38).</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</si>
  <si>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</si>
  <si>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</si>
  <si>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Durante el mes de enero desde el grupo de compensaciones se ha finalizado la revisión de 2 (dos) expedientes yno se ha tenido finalizaciones de actividades desde los sectores que incluyan conceptos finalizados y numerados de compensación y 1%..</t>
  </si>
  <si>
    <t>A corte de febrero se finalizaron desde los sectores con concepto técnico numerado un total de  3 (tres) expedientes y desde Compensaciones_1% fueron finalizadas la revisión para 9 (nueve) expedientes.</t>
  </si>
  <si>
    <t>A corte de marzo se finalizaron desde los sectores con concepto técnico numerado un total de  6 (seis) expedientes y desde Compensaciones_1% fueron finalizadas la revisión para 14 (catorce) expedientes.</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</si>
  <si>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</si>
  <si>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</si>
  <si>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 xml:space="preserve">Durante el mes de enero se finalizaron desde los sectores con concepto técnico numerado un total de 6 (seis) expedientes y desde Contingencias fueron finalizadas la revisión para 11 (ONCE) expedientes.
</t>
  </si>
  <si>
    <t>A corte de febrero se finalizaron desde los sectores con concepto técnico numerado un total de 14 (catorce) expedientes y desde Contingencias fueron finalizadas la revisión para 21 (veintiuno) expedientes.</t>
  </si>
  <si>
    <t>A corte de marzo se finalizaron desde los sectores con concepto técnico numerado un total de 24 (veinticuatro) expedientes y desde Contingencias fueron finalizadas la revisión para 36 (treintayseis) expedientes.</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</si>
  <si>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</si>
  <si>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</si>
  <si>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A corte 31 de enero de 2021, el grupo efectuó la verificación de 5 sobre 6 en terminos, los cuales se atendieron oportunamente.</t>
  </si>
  <si>
    <t xml:space="preserve">A corte del mes de febrero se finalizaron desde los sectores con concepto técnico numerado un total de 11 (once) expedientes y desde valoración económica fueron finalizadas la revisión para 14 (catorce) expedientes.
</t>
  </si>
  <si>
    <t>A corte del mes de marzo se finalizaron desde los sectores con concepto técnico numerado un total de 19 (diecinueve) expedientes y desde valoración económica fueron finalizadas la revisión para 22 (veintidos) expedientes.</t>
  </si>
  <si>
    <t>Porcentaje de información Adicional revisada</t>
  </si>
  <si>
    <t>Número revisiones de información Adicional / Número solicitudes de información adicional de proyectos obras o actividades allegadas</t>
  </si>
  <si>
    <t>A corte 31 de enero de 2021, el grupo de Servicios Geoespaciales efectuó la verificación de 9 informaciones adicionales de las 9 allegadas en el mes.</t>
  </si>
  <si>
    <t xml:space="preserve">A corte 28 de febrero de 2021, el grupo de Servicios Geoespaciales efectuó la verificación de 16 informaciones adicionales, para un porcentaje total acumulado del 100%. </t>
  </si>
  <si>
    <t>A corte 31 de Marzo de 2021, el grupo de Servicios Geoespaciales efectuó la verificación de 23 informaciónes adicionales,  para un porcentaje total acumulado del 100%.</t>
  </si>
  <si>
    <t>Grupo de Alto Magdalena - Cauca</t>
  </si>
  <si>
    <t>Número de Proyectos licenciados con seguimiento realizado</t>
  </si>
  <si>
    <t>Número de actos administrativos que acogen el seguimiento realizado a los proyectos licenciados</t>
  </si>
  <si>
    <t>En el mes de Enero se finalizaron 8 actos administrativos, distribuidos asi: 7 autos y 1 oralidad correspondientes a rezgos vigencia 2020</t>
  </si>
  <si>
    <t>Visitas técnicas de seguimiento a proyectos con licenciamiento ambiental</t>
  </si>
  <si>
    <t>Número de Visitas técnicas de seguimiento a proyectos con licenciamiento ambiental</t>
  </si>
  <si>
    <t>Conceptos técnicos de seguimiento con visita realizado a proyectos programados en la vigencia actual</t>
  </si>
  <si>
    <t>Número de conceptos técnicos de seguimiento con visita aprobados en la vigencia actual</t>
  </si>
  <si>
    <t>Conceptos técnicos de seguimiento documental de proyectos priorizados en la vigencia actual</t>
  </si>
  <si>
    <t>Número de conceptos técnicos de seguimiento documental aprobados en la vigencia actual</t>
  </si>
  <si>
    <t>Porcentaje de seguimientos de licenciamiento ambiental con oralidad</t>
  </si>
  <si>
    <t>(Número de seguimientos finalizados con oralidad / Número total de seguimientos de licenciamiento ambiental realizados)*100</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</si>
  <si>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</si>
  <si>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</si>
  <si>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Grupo de Caribe - Pacifico</t>
  </si>
  <si>
    <t>Grupo de Medio Magdalena - Cauca - Catatumbo</t>
  </si>
  <si>
    <t>Grupo de Orinoquía - Amazonas</t>
  </si>
  <si>
    <t>Grupo de Seguimiento de Agroquímicos y Proyectos Especiales</t>
  </si>
  <si>
    <t>Subdirección de Seguimiento de Licencias Ambientales</t>
  </si>
  <si>
    <t>Cobertura de la entidad en proyectos activos objetos de seguimiento en licenciamiento ambiental</t>
  </si>
  <si>
    <t>(Número de proyectos activos con seguimiento realizado en la vigencia/ Número total de proyectos activos objeto de seguimiento)*100</t>
  </si>
  <si>
    <t>Porcentaje de seguimientos efectuados a proyectos en etapa de construcción</t>
  </si>
  <si>
    <t>(Número de proyectos en etapa de construcción con seguimiento ambiental durante la vigencia/ Número total de proyectos en etapa de construcción)*100</t>
  </si>
  <si>
    <t>Grupo Valoración y manejo de impactos Seguimiento</t>
  </si>
  <si>
    <t>(Número de ICA verificados/ Número de ICA recibidos)* 100</t>
  </si>
  <si>
    <t>Número de hectaréas aprobadas para desarrollar acciones de conservación, preservación y restauración con cargo al 1% y la compensación ambiental en las áreas habilitadas por la estrategia para Compensación y 1%</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</si>
  <si>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</si>
  <si>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</si>
  <si>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(Número de conceptos técnicos de seguimiento numerados, con participación del equipo de valoración económica / Total de conceptos técnicos de seguimiento asignados al equipo de valoración económica) * 100</t>
  </si>
  <si>
    <t>Número de actos administrativos que acogen el seguimiento realizado a los expedientes priorizados de contingencias operacionales recurrentes</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</si>
  <si>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</si>
  <si>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</si>
  <si>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Número de proyectos licenciados objeto de seguimiento con Seguimiento Documental Espacial</t>
  </si>
  <si>
    <t>Número de proyectos en seguimiento con aplicación de la metodología del Indice de Desempeño Ambiental</t>
  </si>
  <si>
    <t>Grupo de Actuaciones Sancionatorias Ambientales</t>
  </si>
  <si>
    <t>Unidad de actos administrativos expedidos en procesos sancionatorios ambientales competencia de ANLA (Conceptos técnicos acogidos para procesos sancionatorios )</t>
  </si>
  <si>
    <t>No. Actos Administrativos sancionatorios firmados</t>
  </si>
  <si>
    <t>Se emitieron 58 actos administrativos para el mes de enero vigencia 2021, distribuidos en los tres indicadores de la siguiente manera: Indicador 1 se emitieron 25 actos administrativos acogiendo CT de inicio, indicador 2 se emitieron 7 decisiones de fondo y para el indicador 3 se emitieron 26 actos administrativos de gestión entre las etapas del proceso sancionatorio.&lt;/p&gt;&lt;p&gt;E1_SANCIONATORIO_ACTOS ADMINISTRATIVOS FIRMADOS_ENERO_20</t>
  </si>
  <si>
    <t>En el mes de febrero se emitieron 78 actos administrativos para el mes de febrero vigencia 2021, distribuidos en los tres indicadores de la siguiente manera: Indicador 1 se emitieron 25 actos administrativos acogiendo CT de inicio, indicador 2 se emitieron 4 decisiones de fondo y para el indicador 3 se emitieron 49 actos administrativos de gestión entre las etapas del proceso sancionatorio.&lt;/p&gt;&lt;p&gt;E1_SANCIONATORIO_ACTOS ADMINISTRATIVOS FIRMADOS_FEBRERO_2</t>
  </si>
  <si>
    <t>Se emitieron 57 actos administrativos para el mes de marzo vigencia 2021, distribuidos en los tres indicadores de la siguiente manera: Indicador 1 se emitieron 14 actos administrativos acogiendo CT de inicio, indicador 2 se emitieron 5 decisiones de fondo y para el indicador 3 se emitieron 38 actos administrativos de gestión entre las etapas del proceso sancionatorio.&lt;/p&gt;&lt;p&gt;E1_SANCIONATORIO_ACTOS ADMINISTRATIVOS FIRMADOS_MARZO_20</t>
  </si>
  <si>
    <t xml:space="preserve">Concepto técnico sancionatorio acogidos (Conceptos técnicos sancionatorios emitidos) </t>
  </si>
  <si>
    <t>No. de actos administrativos firmados en procesos sancionatorios ambientales de competencia de la ANLA acogiendo conceptos técnicos de inicio y/o medida preventiva que cumplan con los criterios para tal fin</t>
  </si>
  <si>
    <t>Para el primer indicador se emitieron 25 autos de apertura de investigación.  E1_SANCIONATORIO_INDICADOR 1_ENERO_2021</t>
  </si>
  <si>
    <t>Para el primer indicador se emitieron 24 autos de apertura de investigación y 1 auto de indagación preliminar en el mes de febrero. E1_SANCIONATORIO_INDICADOR 1_FEBRERO_2021</t>
  </si>
  <si>
    <t>Para el primer indicador se emitieron 13 autos de apertura de investigación y 1 auto de indagación preliminar. E1_SANCIONATORIO_INDICADOR 1_MARZO_2021</t>
  </si>
  <si>
    <t>Número de Decisiones de fondo</t>
  </si>
  <si>
    <t>No. de actos administrativos de decisiones de fondo firmados en procesos sancionatorios ambientales de competencia de la ANLA</t>
  </si>
  <si>
    <t>Para el segundo indicador se emitieron 5 resoluciones de Cesación del proceso sancionatorio, 1 auto de archivo de indagación preliminar, 1 resolución que resuelve recurso de reposición. E1_SANCIONATORIO_INDICADOR 2_ENERO_2021&lt;/p&gt;</t>
  </si>
  <si>
    <t>En el mes de febrero para el segundo indicador se emitieron 3 resoluciones de Exoneración de responsabilidad y 1 resolución que resuelve recurso de reposición. E1_SANCIONATORIO_INDICADOR 2_FEBRERO_2021</t>
  </si>
  <si>
    <t>Para el segundo indicador se emitieron 2 resoluciones que declaran la caducidad, 1 resolución de cesación, 1 resolución que impone sanción y 1 resolución que resuelve recurso de reposición.&lt;/p&gt;&lt;p&gt;E1_SANCIONATORIO_INDICADOR 2_MARZO_2021</t>
  </si>
  <si>
    <t>Política de Defensa jurídica</t>
  </si>
  <si>
    <t>Impulso procesal en los procesos Sancionatorios Ambientales</t>
  </si>
  <si>
    <t>No. de actos administrativos firmados en procesos sancionatorios ambientales de competencia de la ANLA con avance entre etapas</t>
  </si>
  <si>
    <t>Para el tercer indicador se emitieron 12 autos que decreta, rechaza o niega pruebas, 3 autos que ordenan diligencia dentro de investigación, 2 autos de archivo de proceso sancionatorio, 2 autos de formulación de cargos, 2 auto que resuelve recurso de reposición, 2 resoluciones que niegan medida preventiva, 1 auto de suspensión de términos, 1 resolución que levanta medida preventiva y 1 auto que reconoce tercer interviniente.&lt;/p&gt;&lt;p&gt;E1_SANCIONATORIO_INDICADOR 3_ENERO_2021</t>
  </si>
  <si>
    <t>En el mes de febrero para el tercer indicador se emitieron 18 autos de archivo de proceso sancionatorio, 15 autos que ordenan diligencia dentro de investigación, 7 autos que decreta, rechaza o niega pruebas, 4 autos de formulación de cargos, 1 resolución que levanta medida preventiva, 1 auto de aclaración, 1 resolución que levanta parcialmente medida preventiva, 1 resolución aclara resolución y 1 resolución que resuelve solicitud de revocatoria directa.&lt;/p&gt;&lt;p&gt;E1_SANCIONATORIO_INDICADOR 3_FEBRERO_2021</t>
  </si>
  <si>
    <t>Para el tercer indicador se emitieron 11 autos que decreta, rechaza o niega pruebas, 9 autos que ordenan diligencia dentro de investigación, 6 autos de archivo de proceso sancionatorio, 3 autos de formulación de cargos, 2 autos de traslado por competencia, 2 resoluciones que levantan medida preventiva, 1 auto de aclaración, 1 auto de desglose, 1 resolución de revocatoria, 1 auto que reconoce tercer interviniente y 1 resolución que niega levantamiento de medida preventiva.</t>
  </si>
  <si>
    <t>Porcentaje de solicitudes de información resueltas oportunamente</t>
  </si>
  <si>
    <t>(No. de solicitudes resueltas oportunamente/ No. de solicitudes que se encuentren para responder dentro del periodo)*100</t>
  </si>
  <si>
    <t>Durante el mes de enero el Grupo de Actuaciones Sancionatorias Ambientales recibió 10 solicitudes de apoyo para responder dentro de este período, realizadas por parte de otros grupo o dependencias de la ANLA, así:&lt;br /&gt;7 solicitudes realizadas por RASP&lt;br /&gt;1 solicitud realizada por Notificaciones Judiciales&lt;br /&gt;1 solicitud realizada por la SAF&lt;br /&gt;1 solicitud realizada por la OAJ&lt;/p&gt;&lt;p&gt;E1_SANCIONATORIO_Identificación de solicitud de apoyo - Enero</t>
  </si>
  <si>
    <t>Durante el mes de febrero el Grupo de Actuaciones Sancionatorias Ambientales recibió 11 solicitudes de apoyo para responder dentro de este período y 4 de enero que fueron resueltas dentro del término, en febrero, para un total de 15 solicitudes realizadas por parte de otros grupo o dependencias de la ANLA, así: 10 Solicitudes realizadas por parte del Grupo de Notificaciones Judiciales. 1 Solicitud del Grupo de Cobro Coactivo 2 Solicitudes de la Subdirección de Seguimiento de Licencias Ambientales - SSLA. 1 Solicitud del Grupo RASP 1 Solicitud de la Subdirección de Instrumentos, Permisos y Trámites Ambientales - SIPTA&lt;/p&gt;&lt;p&gt;E1_Identificación de solicitud de apoyo febrero 2021</t>
  </si>
  <si>
    <t>Durante el mes de marzo el Grupo de Actuaciones Sancionatorias Ambientales recibió 22 solicitudes de apoyo para responder dentro de este período y 2 de febrero que fueron resueltas dentro del término, en  marzo, para un total de 24 solicitudes realizadas por parte de otros grupos o dependencias de la ANLA, así:&lt;/p&gt;&lt;p&gt;9 Solicitudes realizadas por parte del Grupo de Defensa Jurídica.&lt;br /&gt;3 Solicitud es de apoyo realizadas por parte de la Subdirección de Evaluación.&lt;br /&gt;2 Solicitudes de la Subdirección de Seguimiento de Licencias Ambientales - SSLA.&lt;br /&gt;9 Solicitudes del Grupo RASP.&lt;br /&gt;1 Solicitud realizada por la Oficina Asesora Jurídica.&lt;/p&gt;&lt;p&gt;&lt;br /&gt;E1_Identificación de solicitud de apoyo marzo 2021</t>
  </si>
  <si>
    <t>Gestión jurídica</t>
  </si>
  <si>
    <t>Grupo de Gestión Jurídica y Cobro Coactivo</t>
  </si>
  <si>
    <t>Porcentaje de cartera coactiva recuperada en la vigencia 2021</t>
  </si>
  <si>
    <t>Total recaudo en banco de cartera coactiva</t>
  </si>
  <si>
    <t>Durante enero de 2021  el Grupo de Gestión Administrativa y Financiera reportó al Grupo de Cobro Coactivo el recaudo de $368.141.837, correspondientes al pago total o parcial de obligaciones</t>
  </si>
  <si>
    <t>En febrero el Grupo de Gestión Administrativa y Financiera reportó al Grupo de Cobro Coactivo el recaudo de $827.669.468, correspondientes al pago total o parcial de obligaciones (se incluyen 3 obligaciones canceladas en enero que no fueron incluidas en el reporte anterior)&lt;/p&gt;&lt;p&gt;E1_COACTIVO_Recaudo Febrero_2021</t>
  </si>
  <si>
    <t>En Marzo el Grupo de Gestión Administrativa y Financiera reportó al Grupo de Cobro Coactivo el recaudo de $426,085,356, correspondientes al pago total o parcial de obligaciones &lt;/p&gt;&lt;p&gt;E1_COACTIVO_Recaudo Marzo_2021</t>
  </si>
  <si>
    <t>Porcentaje de recaudo en banco cartera coactiva</t>
  </si>
  <si>
    <t>Total recaudo en banco de cartera coactiva/ meta establecida para la vigencia</t>
  </si>
  <si>
    <t>En el mes de enero de 2021 se recaudan $210.677.570, que corresponden al pago total o parcial de obligaciones en etapa de cobro coactivo.</t>
  </si>
  <si>
    <t>En febrero se recaudaron 227.118.453 que corresponden al pago total o parcial de obligaciones en cobro coactivo.&lt;/p&gt;&lt;p&gt;E2_COACTIVO_Recaudo Coactivo Febrero_2021</t>
  </si>
  <si>
    <t>En marzo se recaudaron $163.453.369 que corresponden al pago total o parcial de obligaciones en cobro coactivo.&lt;/p&gt;&lt;p&gt;Se ordenó la apertura de 54 procesos, cambia de etapa cartera por $633,434,750; se incrementa la meta de recaudo en coactivo en $190,130,425&lt;/p&gt;&lt;p&gt;E2_COACTIVO_Recaudo Coactivo Marzo_2021</t>
  </si>
  <si>
    <t>Política de Gestión presupuestal y eficiencia del gasto público</t>
  </si>
  <si>
    <t>Porcentaje de recaudo en banco cartera persuasiva</t>
  </si>
  <si>
    <t>Total recaudo en banco de cartera persuasiva / meta establecida para la vigencia</t>
  </si>
  <si>
    <t>En enero de 2021 se recaudan $157.464.267, que corresponde al pago total o parcial de obligaciones en etapa de cobro persuasivo.</t>
  </si>
  <si>
    <t>En febrero se recaudaron 600.581.015 que corresponden al pago total o parcial de obligaciones en etapa persuasiva de cobro.&lt;/p&gt;&lt;p&gt;Mediante memorando 2021011396-3-000 el Grupo de Gestión Financiera y Presupuestal remitió a la OAJ cartera para cobro coactivo: 159 autos de cobro y 1 resolución que impone multa. Se devolvieron 3 autos por carecer de requisitos, por lo que la cartera efectivamente remitida asciende a 3.364.592.921.&lt;/p&gt;&lt;p&gt;Adicionalmente mediante memorando 2021004940-3-000 se devolvió el título del proceso COA0-807-00-2020, por 2.277.000.&lt;/p&gt;&lt;p&gt;E3_COACTIVO_Recaudo Persuasivo Febrero_2021</t>
  </si>
  <si>
    <t>En marzo se recaudaron $262.631.987 que corresponden al pago total o parcial de obligaciones en etapa persuasiva de cobro.&lt;/p&gt;&lt;p&gt;Mediante memorando 2021061589-3-000 se informó al Grupo de Gestión Financiera y Presupuestal la devolución del Auto 01654 de 2 de marzo de 2020, proferido en contra de las EMPRESAS PÚBLICAS DE MEDELLÍN E.S.P.,por fallo de tutela que ordenó reiniciar proceso de notificación&lt;/p&gt;&lt;p&gt;E3_COACTIVO_Recaudo Persuasivo Marzo_2021</t>
  </si>
  <si>
    <t>Grupo Defensa Judicial</t>
  </si>
  <si>
    <t>Tasa de éxito procesal</t>
  </si>
  <si>
    <t>Número de procesos en contra de la entidad terminados (ejecutoriado) con fallo favorable / Total numero de procesos en contra de la entidad terminados</t>
  </si>
  <si>
    <t>Para el mes de enero de 2021, se emitieron 2 fallos ejecutoriados los cuales fueron favorables para la Entidad. E1_JUDICIALES_FALLOS ENERO 202</t>
  </si>
  <si>
    <t>Para el mes de febrero de 2021, se emitieron 4 fallos ejecutoriados los cuales fueron favorables para la Entidad. E1_JUDICIALES_FALLOS FEBRERO 2021</t>
  </si>
  <si>
    <t>Para el mes de marzo de 2021, se emitieron 4 fallos ejecutoriados los cuales fueron favorables para la Entidad E1_JUDICIALES_FALLOS MARZO 2021}</t>
  </si>
  <si>
    <t>Grupo Conceptos Jurídicos</t>
  </si>
  <si>
    <t xml:space="preserve">	Número de propuestas de mejoras normativas</t>
  </si>
  <si>
    <t>Número de propuestas de mejorar normativas realizadas</t>
  </si>
  <si>
    <t>Porcentaje de conceptos jurídicos resueltos en atención a consultas internas</t>
  </si>
  <si>
    <t>Número de conceptos jurídicos resueltos/ Número de consultas jurídicas internas solicitadas y que se encuentren para responder dentro del periodo</t>
  </si>
  <si>
    <t>Se da respuesta a 26 solicitudes de las 30 que estaban para responder en enero_2021, entre las cuales se encuentran:&lt;/p&gt;&lt;p&gt;Revisión del estatuto tributario, análisis de regionalización, estandarización de impactos ambientales, revisión a la modificación de la resolución de cobros de la entidad, análisis de términos de referencia especificos para varios sectores, revisión a la nueva resolución de grupos internos de trabajo, entre otros.&lt;/p&gt;&lt;p&gt;E1_CONCEPTOS_BASE SOLICITUDES INTERNAS</t>
  </si>
  <si>
    <t xml:space="preserve">En el presente periodo se atendieron en término 17 solicitudes de 19, entre las cuales se encuentran: revisión Agendas Ambientales Sectoriales- ASOCOLFLORES-FENALCO-ASINFAR, revisión del Proyecto de Resolución SAN0001-00-2015, Revisión del auto de formulación de cargos dentro del SAN0414-00-2018, TdR controladores biológicos - reunión Embajada de Belgica, Terminos de referencia para EIA - construcción y operación de centrales térmicas generadoras de energía eléctrica, Concepto jurídico seguimiento acuerdos de consulta previa.&lt;/p&gt;&lt;p&gt;E1_BASE DE ASIGNACIÓN DE TAREAS FEBRERO </t>
  </si>
  <si>
    <t>Se reportan 29 solicitudes atendidas en términos de 31 asignadas, 27 atendidas en el mes de marzo y  2 atendidas en febrero que no fueron reportadas en su momento. Se destacan: Proyectos de modificación de Decretos reglamentación del FONAM - Decreto 1076 de 2015; Revisión, análisis jurídico y comentarios al pliego de peticiones presentado por la Unión Sindical del Sector Ambiente USSA el 26 de febrero de 2021; Revisión Documento – ESTUDIOS PREVIOS Convenio Específico ANLA - ANH. Revisión y observaciones en control de cambios, ajustes y modificaciones.</t>
  </si>
  <si>
    <t> </t>
  </si>
  <si>
    <t xml:space="preserve"> POR DEPENDENCIA </t>
  </si>
  <si>
    <t xml:space="preserve"> POR GRUPO </t>
  </si>
  <si>
    <t>Grupo De Gestión Contractual</t>
  </si>
  <si>
    <t xml:space="preserve"> $              60.406.439.919</t>
  </si>
  <si>
    <t xml:space="preserve"> $          128.912.093</t>
  </si>
  <si>
    <t>Porcentaje de certificaciones realizadas y enviadas</t>
  </si>
  <si>
    <t>N° de certificaciones enviadas a los contratistas por medio de correo electrónico/ contratos terminados en 2019 y 2020 sin certificación</t>
  </si>
  <si>
    <t>Ente indicador se reporta trimestralmente</t>
  </si>
  <si>
    <t>En el periodo de enero a marzo se han realizado 856 certificaciones, sobre una base de 1446, llegando al 59%.</t>
  </si>
  <si>
    <t>Política de Fortalecimiento organizacional y simplificación de procesos</t>
  </si>
  <si>
    <t xml:space="preserve"> $          532.557.301</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</si>
  <si>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</si>
  <si>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</si>
  <si>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En el mes de enero se firmaron 889 contratos de prestación de servicios profesionales y/o apoyo a la gestón, de los cuales el 100% fueron firmados dentro de los tiempos del procedimiento.</t>
  </si>
  <si>
    <t>En el mes de febrero se suscribieron 110 contratos de Prestación de servicios profesionales y/o apoyo a la gestión, de los cuales el 100% se tramitaron en los terminos de oportunidad de acuerdo al procedimiento.</t>
  </si>
  <si>
    <t>En el mes de marzo se firmaron 45 contratos de prestación de servicios profesionales y/o apoyo a la gestión, de los cuales el 100% fueron firmados dentro de los términos del procedimiento.</t>
  </si>
  <si>
    <t xml:space="preserve"> $          310.840.899</t>
  </si>
  <si>
    <t>Porcentaje de liquidaciones realizadas dentro de los términos de ley.</t>
  </si>
  <si>
    <t>N° de liquidaciones realizadas / Solicitudes de liquidación recibidas en debida forma</t>
  </si>
  <si>
    <t>En el periodo de enero a marzo de 2021 se recibieron 7 solicitudes de liquidación en debida forma, de las cuales se liquidó 1 contrato y los 6 restantes se encuentran dentro de los térmnos del procedimiento</t>
  </si>
  <si>
    <t>100,0%</t>
  </si>
  <si>
    <t>86,3%</t>
  </si>
  <si>
    <t>Funcionamiento</t>
  </si>
  <si>
    <t>NO APLICA</t>
  </si>
  <si>
    <t xml:space="preserve"> $          471.041.901</t>
  </si>
  <si>
    <t>Porcentaje de recaudo efectivo</t>
  </si>
  <si>
    <t>Valor Recaudo efectivo / (Meta recaudo vigencia 2020)</t>
  </si>
  <si>
    <t>Para el mes de enero de 2021 se recaudó por concepto de servicios de seguimiento y evaluación la suma de $5.268.861.423, que corresponde al 5% de la meta propuesta de $105.533.877.773</t>
  </si>
  <si>
    <t>Al ciere del mes de  febrero/21 se recaudo $10.175.345.320 correspondiente al 10% de la meta establecida en $ 105.533.877.773 para la vigencia 2021.</t>
  </si>
  <si>
    <t>Al cierre del mes de  marzo/2021 se registra un recaudo por concepto de seguimiento y evaluación de $17.665.120.338, lo cual  corresponde al 17% de la meta  $ 105.533.877.773 esperada para la vigencia 2021.</t>
  </si>
  <si>
    <t>Porcentaje de recaudo efectivo por seguimiento al licenciamiento y permisos ambientales</t>
  </si>
  <si>
    <t>Valor efectivo recaudado servicio de seguimiento / (Valor proyectado recaudo por servicio de seguimiento)</t>
  </si>
  <si>
    <t>Para el mes de enero de 2021 se registró recaudo por concepto de seguimiento por valor de $4.422.501.456, lo cual corresponde al 5% de la meta proyectada de $87.393.968.825 vigencia 2021</t>
  </si>
  <si>
    <t>Al cierre del mes de  febrero/21 se registra un recaudo de $7.352.554.683 correspondiente al 8% de la meta  $ 87.393.968.825 establecida para la vigencia 2021.</t>
  </si>
  <si>
    <t>Al cierre del mes de  marzo/2021  se registra un recaudo por servicio de seguimiento de $12.835.931.899, lo cual  corresponde al 15% de la meta  $87.393.968.825 esperada para la vigencia 2021.</t>
  </si>
  <si>
    <t xml:space="preserve"> $          162.326.615</t>
  </si>
  <si>
    <t>Avance en la ejecución presupuestal en obligaciones</t>
  </si>
  <si>
    <t>Valor obligado / valor comprometido</t>
  </si>
  <si>
    <t>El prespuesto vigencia 2021 en el mes de enero registró obligaciones acumulados del 3%, Incluyendo presupuesto asignado a la unidad ejecutora ANLA y la subunidad FONAM-ANLA.</t>
  </si>
  <si>
    <t>Para el cierre del mes de febrero de 2021,  se registran obligaciones acumuladas del 10%, Incluyendo presupuesto asignado a la unidad ejecutora ANLA y la subunidad FONAM-ANLA.</t>
  </si>
  <si>
    <t>La ejecución presupuestal al cierre del mes de marzo de 2021 registró compromisos acumulados del 63%. Incluye presupuesto asignado a la unidad ejecutora ANLA y la subunidad FONAM-ANLA.</t>
  </si>
  <si>
    <t>Presupuesto Ejecutado Frente A Presupuesto Asignado</t>
  </si>
  <si>
    <t>Valor obligado / programación presupuestal de las dependencias</t>
  </si>
  <si>
    <t>Para el mes de enero 2021 se registra una ejecución del 1%. Donde el presupuesto ejecutado es medido frente a obligaciones (Funcionamiento e inversion).</t>
  </si>
  <si>
    <t>Al cierre del mes de febrero de 2021, el presupuesto ejecutado frente al asignado corresponde al 6%. Donde el presupuesto asignado es medido frente a obligaciones (Funcionamiento e inversion).</t>
  </si>
  <si>
    <t>Para el cierre del mes de marzo de 2021, el presupuesto ejecutado frente al asignado registra avance acumulado del 12%. Donde el presupuesto ejecutado es medido frente a obligaciones (Funcionamiento e inversion).</t>
  </si>
  <si>
    <t xml:space="preserve"> $          448.363.004</t>
  </si>
  <si>
    <t>Avance en la ejecución presupuestal en compromisos</t>
  </si>
  <si>
    <t>Valor comprometido / programación presupuestal de las dependencias</t>
  </si>
  <si>
    <t>Para el mes de enero 2021 se registran compromisos acumulados del 52%, indicador que incluye presupuesto asignado a la unidad ejecutora ANLA y la subunidad FONAM-ANLA.</t>
  </si>
  <si>
    <t>El prespuesto vigencia 2021 en el mes de febrero registró compromisos acumulados del 59%. Incluyendo presupuesto asignado a la unidad ejecutora ANLA y la subunidad FONAM-ANLA.</t>
  </si>
  <si>
    <t>La ejecución presupuestal al cierre del mes de marzo 2021 registró obligaciones acumulados del 20%, Incluye presupuesto asignado a la unidad ejecutora ANLA y la subunidad FONAM-ANLA.</t>
  </si>
  <si>
    <t xml:space="preserve"> $            65.540.000</t>
  </si>
  <si>
    <t>Indice de Sostenibilidad Financiera</t>
  </si>
  <si>
    <t>Eficiencia financiera + (Propensión a ahorrar * Diferencia entre Ingresos del periodo anterior, excedentes del año del periodo t -2 y gastos del periodo anterior (ahorro o desahorro)</t>
  </si>
  <si>
    <t>-</t>
  </si>
  <si>
    <t>El indicador se reporta anual</t>
  </si>
  <si>
    <t>Indicador de Eficiencia Financiera</t>
  </si>
  <si>
    <t>Relación entre los ingresos que recibe la entidad y los gastos que genera IEF= Ingresos/ Gastos</t>
  </si>
  <si>
    <t>0,71</t>
  </si>
  <si>
    <t xml:space="preserve"> $          112.062.253</t>
  </si>
  <si>
    <t>Avance en la implementación de la estrategia de sostenibilidad financiera de ANLA</t>
  </si>
  <si>
    <t>(Avance de las actividades* peso porcentual) / total de actividades</t>
  </si>
  <si>
    <t>Para el primer trimestre se presenta avance del 16% en la estrategia sostenibilidad financiera, correspondiente a cumplimiento de 4 actividades establecidas.</t>
  </si>
  <si>
    <t>20,3%</t>
  </si>
  <si>
    <t>26,7%</t>
  </si>
  <si>
    <t>34,2%</t>
  </si>
  <si>
    <t>2,9%</t>
  </si>
  <si>
    <t>7,4%</t>
  </si>
  <si>
    <t>23,3%</t>
  </si>
  <si>
    <t>Grupo de Gestión Documental</t>
  </si>
  <si>
    <t xml:space="preserve"> $          574.587.378</t>
  </si>
  <si>
    <t>Sistema de Gestión documental implementado</t>
  </si>
  <si>
    <t>Número de Sistemas de Gestión Documental implementado</t>
  </si>
  <si>
    <t>Se elaboró y se ajustó la ficha técnica y la lista de requerimientos del SGDEA, se solicitarón (9) nueve cotizaciones y se elaboró versión inicial de Estudio Previo y Estudio de Sector.</t>
  </si>
  <si>
    <t>Se solicitaron (9) nueve cotizaciones, se realizó la validación del Acuerdo Marco y se elaboró y revisó el Estudio del Sector.</t>
  </si>
  <si>
    <t>Para el mes de marzo se finalizó y presentó el Estudio de Sector y el Estudio Previo.</t>
  </si>
  <si>
    <t>Porcentaje De Implementación Del Sistema De Gestión Documental Institucional</t>
  </si>
  <si>
    <t>Número de actividades y/o documentos realizados/Actividades y/o documentos programados para la implementación del Sistema de gestión documental</t>
  </si>
  <si>
    <t>Se elaboró y se ajustó la ficha técnica y la lista de requerimientos del SGDEA, se solicitaron (9) nueve cotizaciones y se elaboró versión inicial de Estudio Previo y Estudio de Sector, cumpliendo con los tiempos establecidos en el cronograma.</t>
  </si>
  <si>
    <t>Se solicitaron (9) nueve cotizaciones, se realizó la validación del Acuerdo Marco y se elaboró y revisó el Estudio del Sector, según cronograma.</t>
  </si>
  <si>
    <t>Información y Comunicación</t>
  </si>
  <si>
    <t>Política de Gestión documental</t>
  </si>
  <si>
    <t xml:space="preserve"> $       2.592.575.336</t>
  </si>
  <si>
    <t>Organización de archivos de gestión - (Expedientes en el Sistema de Gestión de Documentos Electrónicos de Archivo - SGDEA)</t>
  </si>
  <si>
    <t>Metros lineales organizados</t>
  </si>
  <si>
    <t>El indicador noe stá programado para este mes</t>
  </si>
  <si>
    <t>Este indicador logrará  avance una vez que se implemente el Sistema de Gestión Electrónicos de Archivo - SGDEA y se cargue información en el.</t>
  </si>
  <si>
    <t xml:space="preserve"> $          162.296.916</t>
  </si>
  <si>
    <t>Porcentaje de implementación del Plan Institucional de archivos PINAR</t>
  </si>
  <si>
    <t>Número de actividades desarrolladas/Número de actividades programadas</t>
  </si>
  <si>
    <t>Se realiza actividades referente al Plan de Trabajo el cual se encuentra adjunto. se presenta avance de planes de conservación y preservación, proyección de documentos para presentación de Tablas de Retención en el Archivo General de la Nación, actualización de Formato Unico de Inventario Documental</t>
  </si>
  <si>
    <t>Se realiza actividades referente al Plan de Trabajo el cual se encuentra adjunto. se presenta avance de ejecución de MOREQ, de planes de conservación y preservación, Transferencia Documental de SITPA, actualización de Formato Unico de Inventario Documental y memoria descriptiva referente a Tablas de Retención Documental.</t>
  </si>
  <si>
    <t>Se realiza actividades referente al Plan de Trabajo el cual se encuentra adjunto. se presenta avance de ejecución de MOREQ, de planes de conservación y preservación, actualización de Formato Unico de Inventario Documental, transferencias documentales y actas de reunión de propuestas para las Tablas de Retención Documental.</t>
  </si>
  <si>
    <t>Porcentaje de implementación de las actividades previstas en el Programa de Gestión Documental</t>
  </si>
  <si>
    <t>Número de actividades programadas/# de actividadaes implmentadas</t>
  </si>
  <si>
    <t>Para el mes de enero se cumple con las actividades planificadas en el cronograma, el plan de trabajo se encuentra adjunto, se realizó Control de Calidad, actualización de inventarios, avance de planes de conservación y preservación digital y Tablas de Retención Documental.</t>
  </si>
  <si>
    <t>Para el mes de febrero se cumple con las actividades planificadas en el cronograma, el plan de trabajo se encuentra adjunto, se realizó Control de Calidad, actualización de inventarios, avance de planes de conservación y preservación digital, memoria descriptiva de las TRD y capacitación con sus respectivas evidencias.</t>
  </si>
  <si>
    <t>Para el mes de Marzo se cumple con las actividades planificadas en el cronograma, el plan de trabajo se encuentra adjunto, se realizó Control de Calidad, actualización de inventarios, avance de actividades de planes de conservación, reunioines con dependencias para las TRD y capacitación con sus respectivas evidencias.</t>
  </si>
  <si>
    <t xml:space="preserve"> $          183.002.554</t>
  </si>
  <si>
    <t>Porcentaje de implementación de la primera fase del Sistema de Gestión de Documentos Electrónicos de Archivo – SGDEA</t>
  </si>
  <si>
    <t>Número de etapas ejecutadas / No de etapas programadas</t>
  </si>
  <si>
    <t>Indicador en proceso de eliminación</t>
  </si>
  <si>
    <t>Indicador eliminado por petición del grupo</t>
  </si>
  <si>
    <t>7,7%</t>
  </si>
  <si>
    <t>16,6%</t>
  </si>
  <si>
    <t>25,6%</t>
  </si>
  <si>
    <t>5,6%</t>
  </si>
  <si>
    <t>27,9%</t>
  </si>
  <si>
    <t>33,7%</t>
  </si>
  <si>
    <t>Grupo de Gestión Administrativa</t>
  </si>
  <si>
    <t xml:space="preserve"> $              9.599.127</t>
  </si>
  <si>
    <t>Porcentaje de avance en las actividades del Subsistema de Gestión ambiental</t>
  </si>
  <si>
    <t>En enero el indicador o presenta avance</t>
  </si>
  <si>
    <t>Teniendo en cuenta que en el mes de enero se mencionó que el reporte de dicho mes se realizaría en el mes de febrero, ya que actualmente no se cuenta con el profesional encargado del Subsistema de Gestión Ambiental, sin embargo por parte del Grupo de Gestión Administrativa se adelantaron actividades programadas dentro de la matriz de ejejcución de programas, por lo que se indica lo siguiente:
Para el mes de enero se realizaron un total de 3 actividades de las 5 en total que se tenían programadas; para el mes de febrero, el reporte es por un total de 6 actividades realizadas de las 7 en total que se tenían programadas, por lo que el avance en el mes de enero es de un 3% del acumulado, y en el mes de febrero es de un 8% del acumulado, para un acumulado total en el año de 11%.</t>
  </si>
  <si>
    <t>Para el mes de marzo, se realiza un avance del 80%, ya que de las 5 actividades programadas para el mes, se realizaron un total de 4; con respecto al avance acumulado del año, se reporta un 18%, que corresponde a un total de 14 actividades realizadas, de un total de 18 actividades que se tenían programadas en la matriz de ejecución de programas del Subsistema de Gestión Ambiental.</t>
  </si>
  <si>
    <t>Reducción del consumo del recurso papel en la entidad</t>
  </si>
  <si>
    <t>En el mes de enero, el consumo total fue de 24.353 número de páginas (No. de hojas por peso: 60 kg), para un ahorro del 81%, comparado con el promedio anual histórico de hojas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</si>
  <si>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Teniendo en cuenta que en la Entidad no se cuenta con impresoras a partir del mes de enero, en el mes de febrero no se generó un consumo de papel al no llevarse a cabo algún tipo de impresión, de esta forma se contribuye con el ahorro del mismo al interior del Grupo de Gestión Administrativa y se logra cumplir con la meta mensual del 45% de ahorro (con escenario COVID), para un acumulado en el año de 40%.</t>
  </si>
  <si>
    <t>En el mes de marzo, el consumo total fue de 15.000 número de páginas (No. de hojas por peso: 37 kg), para un ahorro del 94%, comparado con el promedio anual histórico de hoja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</si>
  <si>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 xml:space="preserve"> $          638.893.875</t>
  </si>
  <si>
    <t>Porcentaje de satisfacción en los casos de la mesa de ayuda</t>
  </si>
  <si>
    <t>Porcentaje de satisfaccIón en mesa de ayuda</t>
  </si>
  <si>
    <t>Se calificaron en el mes de enero un total de 2 casos, de los cuales 1 fueron de calificación excelente (100/100), y 1 de calificación bueno (70/100) para un total de 85% de satisfacción.</t>
  </si>
  <si>
    <t>Se calificaron en el mes de febrero un total de 3 casos, de los cuales 1 fue de calificación excelente (100/100), y 2 casos de calificación bueno (70/100), para un total de 80% de satisfacción</t>
  </si>
  <si>
    <t>Se calificaron en el mes de marzo un total de 2 casos, de los cuales 1 fueron de calificación excelente (100/100), y 1 caso de calificación bueno (70/100), para un total de 85% de satisfacción.</t>
  </si>
  <si>
    <t>94,4%</t>
  </si>
  <si>
    <t>51,1%</t>
  </si>
  <si>
    <t>54,9%</t>
  </si>
  <si>
    <t>114,3%</t>
  </si>
  <si>
    <t>113,5%</t>
  </si>
  <si>
    <t>Grupo de Gestión Humana</t>
  </si>
  <si>
    <t xml:space="preserve"> $            18.037.751</t>
  </si>
  <si>
    <t>Porcentaje de satisfacción de los eventos de bienestar</t>
  </si>
  <si>
    <t>Calificación actividad 1 + Calificación actividad 2+ Calificación actividad (n)/ # de actividades calificadas</t>
  </si>
  <si>
    <t>Durante el mes de enero de 2021, se Trabajo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pagina web de la entidad. Por lo anterior se puede concluir que en el mes de enero de 2021 se trabajo en el diseño y elaboración del Sistema de Estímulos 2021, el cual se empezó a ejecutar desde el 01 de febrero del 2021.</t>
  </si>
  <si>
    <t>El “Porcentaje de impacto de los eventos de bienestar” correspondiente al mes de FEBRERO en el cual se obtuvo una calificación del 90% de impacto de las actividades:
1.    Charla Convenio con DAVIVIENDA.    89,000%
2.    Charla Tarjeta Integral de CAFAM.    91,000%</t>
  </si>
  <si>
    <t>El “Porcentaje de impacto de los eventos de bienestar” correspondiente al mes de MARZO en el cual se obtuvo una calificación del 89,6666666666667% de impacto de las actividades:
1.    Jornada de atención de la Oficina Móvil de Cafam.    83,000%
2.    Charla créditos de vivienda con el FNA    90,000%
3.    Clase de Yoga.    96,000%</t>
  </si>
  <si>
    <t>Porcentaje de satisfacción en las actividades de la propuesta de la estrategia de calidad de vida</t>
  </si>
  <si>
    <t>(Calificación actividad 1+Calificación actividad (n))/# de actividades calificadas</t>
  </si>
  <si>
    <t>Durante el mes de enero de 2021, se Trabajó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página web de la entidad. Por lo anterior se puede concluir que en el mes de enero de 2021 se trabajó en el diseño y elaboración del Sistema de Estímulos 2021, el cual se empezó a ejecutar desde el 01 de febrero del 2021.</t>
  </si>
  <si>
    <t>El “propuesta de la estrategia de calidad de vida” correspondiente al mes de FEBRERO en el cual se obtuvo una calificación del 90% de impacto de las actividades:
1.    Charla Convenio con DAVIVIENDA.    89,000%
2.    Charla Tarjeta Integral de CAFAM.    91,000%</t>
  </si>
  <si>
    <t>El “propuesta de la estrategia de calidad de vida” correspondiente al mes de MARZO en el cual se obtuvo una calificación del 89,6666666666667% de impacto de las actividades:
1.    Jornada de atención de la Oficina Móvil de Cafam.    83,000%
2.    Charla créditos de vivienda con el FNA    90,000%
3.    Clase de Yoga.    96,000%</t>
  </si>
  <si>
    <t>Talento Humano</t>
  </si>
  <si>
    <t>Política de Gestión Estratégica del Talento</t>
  </si>
  <si>
    <t xml:space="preserve"> $          104.759.467</t>
  </si>
  <si>
    <t>Porcentaje de cumplimiento en las actividades pactadas en el PIC de la vigencia 2021</t>
  </si>
  <si>
    <t>Actividadades PIC 2021 programadas/Actividades PIC ejecutadas</t>
  </si>
  <si>
    <t>En el mes de ENERO se realizaron 4 actividades de las 109 propuestas, representadas en un 3,6697247706422% de avance a la meta, a continuación, se relacionan estas actividades:
1.    SILA
2.    Evaluación de desempeño laboral
3.    SIGPRO y seguridad de la información
4.    Conociendo la ANLA</t>
  </si>
  <si>
    <t>En el mes de FEBRERO se realizaron 7 actividades de las 109 propuestas, representadas en un 6,42201834862385% de avance a la meta, a continuación, se relacionan estas actividades:
1.    Conociendo la ANLA
2.    SIGPRO y seguridad de la información
3.    SILA
4.    Gestión Documental
5.    Control disciplinario orientado a Finanzas y Presupuesto
6.    AGIL
7.    Prevención de contrato realidad</t>
  </si>
  <si>
    <t>En el mes de MARZO se realizaron 11 actividades de las 109 propuestas, representadas en un 10,0917431192661% de avance a la meta, a continuación, se relacionan estas actividades:
1.    Estrategia de conflicto de intereses
2.    Taller sobre análisis de fotografías como herramienta de evaluación y seguimiento de proyectos ambientales
3.    Rendición de cuentas
4.    Actualización en legislación ambiental
5.    Gestión Documental: TRD
6.    Jornada de actualización en permisos
7.    Negociación colectiva
8.    AGIL
9.    Rendición de cuentas
10.    Derecho probatorio
11.    Plan de acción Institucional</t>
  </si>
  <si>
    <t xml:space="preserve"> $            34.688.566</t>
  </si>
  <si>
    <t>Porcentaje de planeación y ejecución del programa denominado El entrenador</t>
  </si>
  <si>
    <t>Fases del programa programadas/Fases del programa ejecutadas</t>
  </si>
  <si>
    <t xml:space="preserve">En enero se registra un avance del 5%, realizando así la siguiente actividad que hace parte de una de las 5 fases y tiene el peso porcentual mencionado:
* Formulación de fases del programa El Entrenador  5% </t>
  </si>
  <si>
    <t>En FEBRERO se registra un avance del 10%, realizando así la siguientes actividades que hace parte de una de las 5 fases y tienen el peso porcentual mencionado:
* Definición del modelo 5%
* Objeto y alcance 5%</t>
  </si>
  <si>
    <t>En MARZO se registra un avance del 10%, realizando así la siguiente actividad (se divide el porcentaje ya que se hace 1 de las 2 actividades) que hace parte de una de las 5 fases y tienen el peso porcentual mencionado:
•    Logo Programa El Entrenador 10%</t>
  </si>
  <si>
    <t xml:space="preserve"> $          155.463.313</t>
  </si>
  <si>
    <t>Porcentaje de cumplimiento del Plan de Trabajo SST</t>
  </si>
  <si>
    <t>Total de actividades ejecutadas a la fecha de cierre)/(Total de actividades planeadas en el año)</t>
  </si>
  <si>
    <t>Durante el mes de ENERO se logró un avance del 4,66321243523316% correspondiente a las actividades que a continuación se describen:
1.    Revisión Plan de Trabajo con la ARL
2.    Creación Plan de Trabajo SST y firma por parte de la Dirección
3.    Revisión, actualización y divulgación de la Política de Seguridad y Salud en el Trabajo y demás políticas de la Entidad.
4.    Actualización de procedimientos, formatos, guías del SG SST
5.    Envío de comunicación para diligenciamiento de link de Perfil Sociodemográfico para el año 2021 por parte de los FUNCIONARIOS
6.    Acompañamiento reuniones mensuales y revisión acta de COPASST
7.    Revisión  Plan de Trabajo,  Plan de Capacitación en SST y Política SIG con el COPASST
8.    "Realización y revisión de diagnóstico de condiciones de salud y revisión matriz de condiciones de salud Actualización Profesiograma "
9.    Análisis estadístico de Ausentismo.
10.    Seguimiento a resultados de encuesta de autorreporte de condiciones de salud en consecuencia del COVID 19
11.    Realización de video de emergencias
12.    Seguimientos y retroalimentación de MEDEVACs
13.    Realizar propuesta del Programa de Seguridad Basada en comportamientos
14.    Inicio Proceso de contratación área protegida
15.    Asegurar que los contratos (proveedores) realizados a través de G. Contractual hayan sido evaluados posteriormente por SST
16.    Realización encuesta Gestión del Cambio
17.    Cierre de No Conformidades resultantes de Auditoria del SG-SST
18.    Seguimiento a Indicadores y planes de acción establecidos en los diferentes Programas del SG-SST</t>
  </si>
  <si>
    <t>Durante el mes de FEBRERO se logró un avance del 11,3989637305699% correspondiente a las actividades que a continuación se describen:
1.    Creación Plan de Trabajo SST y firma por parte de la Dirección
2.    Revisión, actualización y divulgación de la Política de Seguridad y Salud en el Trabajo y demás políticas de la Entidad.
3.    Notificación y divulgación de Metas, Roles y Responsabilidades dentro del SG-SST
4.    Revisión y Actualización  Matriz de Identificación de peligros, valoración de riesgos y determinación de controles
5.    Revisión, validación y ajuste del Programa de Capacitaciones de 2021
6.    Realización de Inducción en SST a Proveedores
7.    Entrega de Documentación SST a Gestión Documental
8.    Actualización Presupuesto SST
9.    Solicitud soportes reuniones trimestrales Comité de Convivencia Laboral
10.    Seguimiento actas reuniones Comité de Seguridad Vial
11.    Acompañamiento reuniones mensuales y revisión acta de COPASST
12.    Revisión con COPASST del cronograma de Inspecciones y definir distribución de acompañamientos en las inspecciones.
13.    "Realización y revisión de diagnóstico de condiciones de salud y revisión matriz de condiciones de salud Actualización Profesiograma "
14.    Análisis estadístico de Ausentismo.
15.    Revisión y actualización del Programa de Prevención de Desordenes Musculo Esquelético - DME
16.    Seguimiento a resultados de encuesta de autorreporte de condiciones de salud en consecuencia del COVID 19
17.    Revisión de documentación sobre pausas activas y otros de documentos índole de DME
18.    Envío masivo de TIPs de prevención y promoción de DME- En casa-COVID 19
19.    Revisión y Actualización del documento de Programa de Vigilancia Psicosocial
20.    Jornadas de manejo de fatiga y carga mental (pausas cognitivas) 
21.    Revisión y Actualización del documento de Programa de Prevención de Riesgo Cardiovascular
22.    Revisión y Actualización del documento de Programa de Prevención de Riesgo Publico
23.    Entrega de Informe deTapabocas / Kit de Bioseguridad para comisiones. / Kit de Bioseguridad para personal fuera de Bogotá
24.    Actualización y seguimiento del documento de  Señalización y Demarcación Reglamentaria
25.    Realizar conformación de las Brigadas de Emergencia
26.    Realizar inventarios de los elementos de la brigada de emergencias (botiquines fijos, portátiles, llaves y responsables de los mismos)
27.    Pruebas de radios punto a punto (informe y correo)
28.    Realización de video de emergencias
29.    Capacitación de Primeros Auxilios
30.    Seguimientos y retroalimentación de MEDEVACs
31.    Divulgación Procedimiento de Trabajo Seguro en Comisiones
32.    Revisión y actualización de ATS
33.    Acompañamientos por parte del Ingeniero Asesor de la ARL a los programas de seguridad industrial
34.    Realización de Inspecciones SSTA
35.    Seguimientos a hallazgos encontrados en inspecciones
36.    Gestionar con comunicaciones medios impresos o espacios virtuales para facilitar acceso a la herramienta ANLARMA
37.    Seguimiento a los reportes de actos y condiciones recibidos
38.    Solicitar comunicaciones masivas sobre seguridad indicando la importancia de la familia
39.    Seguimientos al plan de acción de los resultados de las mediciones higiénicas (iluminación)
40.    Inicio Proceso de contratación adquisición de EPPs
41.    Inicio Proceso de contratación área protegida
42.    Asegurar que los contratos (proveedores) realizados a través de G. Contractual hayan sido evaluados posteriormente por SST
43.    Cierre de No Conformidades resultantes de Auditoria del SG-SST
44.    Seguimiento a Indicadores y planes de acción establecidos en los diferentes Programas del SG-SST
Aclaración: Por error en la consolidación de la información en el mes de ENERO se marca “Revisión, actualización y divulgación de la Política de Seguridad y Salud en el Trabajo y demás políticas de la Entidad.” y no la siguiente (Establecimiento de objetivos y metas e indicadores de  SST.)que es la que se debía reportar en dicho mes de enero, se corrige por temas de control de la información</t>
  </si>
  <si>
    <t>Durante el mes de MARZO se logró un avance del 11,139896373057% correspondiente a las actividades que a continuación se describen:
1.    Revisión y actualización del Manual de SG-SST, acorde con el Decreto. 1072/15
2.    Establecimiento de objetivos y metas e indicadores de  SST.
3.    Notificación y divulgación de Metas, Roles y Responsabilidades dentro del SG-SST
4.    Comunicación masiva por comunicaciones socializando la actualización de la Matriz IPRVDC
5.    Revisión, validación y ajuste del Programa de Capacitaciones de 2021
6.    Firma del Programa de Capacitación por parte del Coordinador de Gestión Humana de 2021 y revisión por parte del COPASST
7.    Entrega de Documentación SST a Gestión Documental
8.    Programación y Seguimiento de Asesorías con la ARL para Seguridad Vial
9.    Realización de comunicaciones masiva sobre prevención de accidentes o incidentes viales
10.    Creación de material para los automóviles sobre prevención de accidentes o incidentes viales
11.    Acompañamiento reuniones mensuales y revisión acta de COPASST
12.    Revisión  Plan de Trabajo,  Plan de Capacitación en SST y Política SIG con el COPASST
13.    "Realización y revisión de diagnóstico de condiciones de salud y revisión matriz de condiciones de salud Actualización Profesiograma "
14.    Análisis estadístico de Ausentismo.
15.    Intervención en promoción y prevención -personal asintomático y riesgo bajo - Pausas Activas
16.    Seguimiento a resultados de encuesta de autorreporte de condiciones de salud en consecuencia del COVID 19
17.    Intervención población en riesgo medio y alto - Escuela terapéutica
18.    Revisión de documentación sobre pausas activas y otros de documentos índole de DME
19.    Retroalimentación  Individual a trabajadores que puntuaron  niveles  alto y muy alto en la medición subjetiva de Factores de riesgo psicosocial.
20.    Intervensión grupal derivada de aplicación de Batería de Riesgo Psisocial (Liderazgo-Comunicación y Trabajo en Equipo- Inteligencia Emiocional y Felicidad- Manejo de Cambio- Recuperando la vida familiar )
21.    Jornadas de manejo de fatiga y carga mental (pausas cognitivas) 
22.    Realización de envío de comunicados masivos sobre TIPs de prevención de riesgo cardiovascular.
23.    Programación y realización de actividades físicas para colaboradores - Hábitos de Vida Saludable- Talleres de Nutrición-Acompañamiento Individual.
24.    Revisión y Actualización del documento de Programa de Prevención de Riesgo Publico
25.    Temáticas virtuales y TIPs de prevención de riesgo publico
26.    Entrega de Informe deTapabocas / Kit de Bioseguridad para comisiones. / Kit de Bioseguridad para personal fuera de Bogotá
27.    Revisión y ajuste al Plan de Emergencias de las sedes de la entidad (sede nueva y Bodega)
28.    Realizar conformación de las Brigadas de Emergencia
29.    Realización de video de emergencias
30.    Capacitación de Primeros Auxilios
31.    Seguimientos y retroalimentación de MEDEVACs
32.    Socialización de ATS por medio de comunicados masivos
33.    Acompañamientos por parte del Ingeniero Asesor de la ARL a los programas de seguridad industrial
34.    Supervisión SST en Campo / Realización de Charlas de Seguridad en Campo
35.    Realización de Inspecciones de EPPs - Proveedores
36.    Realización de Inspecciones de EPPs - Contratistas (En campo y/o revisión de informes post comisión)
37.    Seguimientos a hallazgos encontrados en inspecciones
38.    Comunicado masivo sobre herramienta ANLARMA Reporte de Actos y Condiciones Inseguros
39.    Seguimiento a los reportes de actos y condiciones recibidos
40.    Actualización del Manual de criterios SSTA para contrataciones (en conjunto con Gestión Contractual y Gestión Administrativa)
41.    Cierre de los planes de acción resultantes de los programas y planes existentes en el SG-SST
42.    Cierre de No Conformidades resultantes de Auditoria del SG-SST
43.    Seguimiento a Indicadores y planes de acción establecidos en los diferentes Programas del SG-SST</t>
  </si>
  <si>
    <t>Porcentaje de Accidentalidad de los colaboradores - Trabajo Seguro</t>
  </si>
  <si>
    <t>Número de accidentes de trabajo que se presentaron en el mes / número de servidores y contratistas en el mes</t>
  </si>
  <si>
    <t>Durante el mes de ENERO hubo 0 accidentes en la entidad por tal motivo se cumple con el indicador al 100% en este mes ya que la estadística se encuentra en un valor menor al 1% máximo de accidentes por mes propuesto.</t>
  </si>
  <si>
    <t>Durante el mes de FEBRERO hubo 0 accidentes en la entidad por tal motivo se cumple con el indicador al 100% en este mes ya que la estadística se encuentra en un valor menor al 1% máximo de accidentes por mes propuesto.</t>
  </si>
  <si>
    <t>Durante el mes de MARZO tuvo lugar 2 accidentes en la entidad, el porcentaje de este indicador del mes de Marzo fue 0,16116035455278% y en promedio de la vigencia es de 0,05372011818426%, por tal motivo se cumple con el indicador al 100% en este mes ya que la estadística se encuentra en un valor menor al 1% máximo de accidentes por mes propuesto.</t>
  </si>
  <si>
    <t xml:space="preserve"> $            44.717.015</t>
  </si>
  <si>
    <t>Porcentaje de avance en las actividades de la Estrategia de conflictos de interés</t>
  </si>
  <si>
    <t>Número de acciones ejecutadas / número de acciones propuestas</t>
  </si>
  <si>
    <t>Se realiza la planeación respectiva de las actividades de la estrategia junto a la Oficina Asesora de Planeación dando como resultado las actividades planteadas en el Plan Anticorrupción y al Usuario, esta estrategia esta en proceso de aprobación por lo cual en el mes de enero no hay avance en actividades, pero si en gestión de la estrategia.</t>
  </si>
  <si>
    <t>En el mes de FEBRERO se realiza la aprobación del cronograma de actividades, que con su contenido abarca las temáticas de la estrategia, este formulación tendrá un avance en los próximos meses cumpliendo con el cronograma y las metas establecidas.</t>
  </si>
  <si>
    <t>Para el seguimiento del mes de MARZO se realizaron la actualización de la gestión realizada de los meses de febrero y marzo, se reporta de forma consolidada cumpliendo con el 25% que representa la gestión acumulada para la Estrategia, a continuación, se resume lo anterior expuesto:
1.    Validar los miembros de Equipo de Gestores de Integridad 2021, encargados de apoyar la apropiación de la Política de Integridad en la entidad (se realiza el 50% de avance en esta actividad al mes de marzo):
Febrero: Se remitió correo electrónico solicitando la validación del equipo de gestores de integridad.
Marzo: Se remitió nuevamente correo electrónico solicitando la validación de los gestores de integridad toda vez que el primer correo no tuvo las respuestas necesarias.
2.    Desarrollar actividades sensibilización y formación para la apropiación de la Política de Integridad:
Marzo: En el mes de marzo se realizó capacitación (de 8) de Código de Integridad y de conflictos de Intereses realizada por el Departamento Administrativo de la Función Pública.
3.    Validar las certificaciones de los colaboradores de la entidad que completen el Curso de integridad, transparencia y lucha contra la corrupción establecido por Función Pública para dar cumplimiento a la Ley 2016 de 2020(se realiza el 100% de avance en esta actividad al mes de marzo).
4.    Asegurar que los Gerentes Públicos de la entidad, obligados por la Ley 2013 de 2019, publiquen la declaración de bienes, rentas y conflicto de intereses en los aplicativos establecidos por Función Pública (se realiza el 50% de avance en esta actividad al mes de marzo):
Marzo: Se solicitó a través de memorando al Comité Directivo la declaración de bienes, rentas y conflicto de intereses de acuerdo con la normativa vigente y al aplicativo establecido por el Departamento Administrativo de la Función Pública.
5.    Solicitar a todos contratistas de la entidad la declaración de bienes y rentas en el SIGEP II (se realiza el 100% de avance en esta actividad al mes de marzo).</t>
  </si>
  <si>
    <t>4,7%</t>
  </si>
  <si>
    <t>35,2%</t>
  </si>
  <si>
    <t>40,0%</t>
  </si>
  <si>
    <t>98,4%</t>
  </si>
  <si>
    <t>98,3%</t>
  </si>
  <si>
    <t>Grupo de Gestión de Notificaciones</t>
  </si>
  <si>
    <t xml:space="preserve"> $          581.260.648</t>
  </si>
  <si>
    <t>Porcentaje de cumplimiento en la gestión y control del proceso de publicidad de los actos administrativos emitidos por la Entidad</t>
  </si>
  <si>
    <t>Número de actos administrativos gestionados oportunamente/Número de actos adminisrativos tramitados</t>
  </si>
  <si>
    <t>Para el mes de enero de 2021, el Grupo de Gestión de Notificaciones realizó el proceso de publicidad para 713 usuarios de los cuales se inició en termino a 694, quedando 19 fuera de término, en los que se registran 6 reinicios de proceso de publicidad y 13 por inconsistencias en los actos administrativos, estos ultimos se reportaron a los sectores pero hubo una respuesta de ellos fuera del termino establecido en Ley para iniciar el proceso de publicidad por parte del grupo.
Motivo por el cual se registró un cumplimiento del 97% del total de usuarios a notificar, así mismo se precisa que ANLA solo emitió para el mes de enero de 2021, 192 actos administrativos.</t>
  </si>
  <si>
    <t xml:space="preserve">Para la presente vigencia 2021 se registra un avance acumulado del 99.1, para el mes de Febrero de 2021 el Grupo de Gestión de Notificaciones realizó el proceso de publicidad para 943 usuarios de los cuales se inició en termino a 939, quedando 4 fuera de término, en los que se registran 3 reinicios de proceso de publicidad y 1 por inconsistencias en los actos administrativos, este ultimo se reportó al sector pero hubo una respuesta de ellos fuera del termino establecido en Ley para iniciar el proceso de publicidad por parte del grupo. Motivo por el cual se registró un cumplimiento del 99.6% del total de usuarios a notificar, se precisa que ANLA emitió para el mes de febrero 748 actos administrativos, sin incluir resoluciones internas (Gestión del Talento Humano). </t>
  </si>
  <si>
    <t>Para la presente vigencia 2021 se registra un avance acumulado del 98.17%, para el mes de Marzo el Grupo de Gestión de Notificaciones realizó el proceso de publicidad para 1185 usuarios de los cuales se inició en termino a 1156, quedando 29 fuera de término, en los que se registran 8 reinicios de proceso de publicidad, 1 reinicio por una acción de tutela del Tribunal Superior del Distrito Judicial de Medellín y 20 actos administrativos de procesos de cobro coactivo que ingresaron al Grupo de Gestión de Notificaciones fuera del término establecido en la Ley 1437 de 2011 para iniciar proceso de notificación, esto fue mediante dos memorandos del año 2020 (2020177500-3-000 del 9 de octubre de 2020- 2020188669-3-000 del 26 de octubre de 2020) y uno del 2021 (2021042837-3-000 del 10 de marzo de 2021).
Sobre los memorandos de vigencia 2020, en la dependencia de origen (Oficina Asesora Jurídica - OAJ) se indicó como dependencia de destino “CORRESPONDENCIA” lo que ocasionó que en su momento no llegaran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allegaron a esta dependencia actos administrativos expedidos en el año 2020, es decir, ya fuera del término de Ley.</t>
  </si>
  <si>
    <t>97,3%</t>
  </si>
  <si>
    <t>99,1%</t>
  </si>
  <si>
    <t>98,2%</t>
  </si>
  <si>
    <t>Subdirección Administrativa y Financiera</t>
  </si>
  <si>
    <t xml:space="preserve"> $          467.349.859</t>
  </si>
  <si>
    <t xml:space="preserve"> $          379.784.603</t>
  </si>
  <si>
    <t>27,8%</t>
  </si>
  <si>
    <t>34,9%</t>
  </si>
  <si>
    <t>42,2%</t>
  </si>
  <si>
    <t>50,3%</t>
  </si>
  <si>
    <t>51,9%</t>
  </si>
  <si>
    <t>54,5%</t>
  </si>
  <si>
    <t>52,1%</t>
  </si>
  <si>
    <t>62,0%</t>
  </si>
  <si>
    <t>67,2%</t>
  </si>
  <si>
    <t>N/A</t>
  </si>
  <si>
    <t>SMPCA</t>
  </si>
  <si>
    <t>Grupo de Participación Ciudadana</t>
  </si>
  <si>
    <t>Documentos de lineamientos técnicos realizados</t>
  </si>
  <si>
    <t>No de Documentos de lineamientos técnicos realizados</t>
  </si>
  <si>
    <t>Estrategia de relacionamiento con grupos de interés implementada</t>
  </si>
  <si>
    <t>Número de estrategias de relacionamiento con grupos de interés implementada</t>
  </si>
  <si>
    <t>Durante el trimestre se llevaron a cabo las siguientes actividades:&lt;/p&gt;&lt;ul&gt;	&lt;li&gt;Autoridades Ambientales: Se presentó propuesta de concertación de estrategia de relacionamiento a la SIPTA, en donde se dieron a conocer los resultados de la caracterización de las autoridades ambientales de la vigencia 2020, con el fin de que se tengan en cuenta en la formulación del documento técnico y el plan de trabajo (17/02/2021). Se firmó la Agenda ambiental Sectorial 2021-2022 entre la ANLA y ASOCARS (02 de marzo), la cual comprende una serie de objetivos que se desarrollarán de manera conjunta durante esta vigencia y la próxima. Igualmente, se elaboró y acordó con ASOCARS el cronograma de capacitaciones con base en líneas estratégicas y temas de interés para las Corporaciones Autónomas Regionales, la cual comprende 14 sesiones entre los meses de marzo a septiembre. De estas sesiones, se han llevado a cabo dos (18 y 25 de marzo). (7%).&lt;/li&gt;	&lt;li&gt;Congreso: Se llevó a cabo reunión de contextualización del indicador para el caso de ECOS y Congreso, en el cual se les dio a conocer a los responsables el requerimiento de formular el documento técnico y el plan de trabajo (10/02/2021). Se adelantó la revisión de la estrategia de relacionamiento 2020, con el fin de solicitar la actualización del documento técnico para la presente vigencia (3%).&lt;/li&gt;	&lt;li&gt;ECOS: Se actualizó documento técnico de la estrategia para la vigencia 2021 y se elaboró propuesta de plan de trabajo de la estrategia de relacionamiento con Entes de Control (13%)</t>
  </si>
  <si>
    <t>Política de Servicio al ciudadano</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</si>
  <si>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</si>
  <si>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</si>
  <si>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Ejercicios de Participación</t>
  </si>
  <si>
    <t>Número de ejercicios de participación realizados y acompañados</t>
  </si>
  <si>
    <t>Caracterización de los conflictos de competencia de la Autoridad Nacional de Licencias Ambiental</t>
  </si>
  <si>
    <t>Número de actividades elaboradas/Número de actividades programadas</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</si>
  <si>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</si>
  <si>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</si>
  <si>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Durante el mes de enero de 2021 se llevaron a cabo 22 acciones de pedagogía institucional en territorio</t>
  </si>
  <si>
    <t>Durante el mes de febrero de 2021 se llevaron a cabo 81 acciones de pedagogía institucional en territorio.</t>
  </si>
  <si>
    <t>En el mes de marzo de 2021 se llevaron a cabo 90 acciones de pedagogía institucional en territorio. Durante el trimestre, en total se han llevado a cabo 193 acciones de pedagogía</t>
  </si>
  <si>
    <t>Programas de formación, capacitación y sensibilización de grupos de interés</t>
  </si>
  <si>
    <t>Acciones realizadas/ acciones planeadas programa formación</t>
  </si>
  <si>
    <t>Elaboración y socialización de los Lineamientos del medio socioeconómico</t>
  </si>
  <si>
    <t>Documento elaborado y socializado</t>
  </si>
  <si>
    <t>Se encuentra en actualización el protocolo de LINEAMIENTOS Y ACCIONES PARA LA PARTICIPACIÓN DE LA ANLA EN PROCESOS DE CONSULTA PREVIA y en elaboración el documento LINEAMIENTOS PARA LA INCLUSIÓN DE LA INFORMACIÓN RESULTADO DE LA AUDIENCIA PÚBLICA AMBIENTAL EN LOS CONCEPTOS TÉCNICOS Y ACTOS ADMINISTRATIVOS DE EVALUACIÓN Y SEGUIMIENTO, una vez se aprueben las versiones finales se publicarán en el Sistema de Gestión y se llevará a cabo la socialización. </t>
  </si>
  <si>
    <t>Grupo de Respuestas a Solicitudes y Peticiones</t>
  </si>
  <si>
    <t>Porcentaje de Derechos de petición a solicitudes prioritarias finalizados oportunamente</t>
  </si>
  <si>
    <t>(Numero de DPE finalizados en términos / Total DPE con vencimiento de terminos)*100</t>
  </si>
  <si>
    <t>Durante el mes de Enero de 2021 se ejecutaron un total de 90 actividades (DPE).  Del total de estas actividades, 89 actividades fueron finalizadas dentro de los términos establecidos y 1 fue finalizada vencida.  Esto arroja un porcentaje de oportunidad del 98,9% para el mes de Enero  de 2020.</t>
  </si>
  <si>
    <t>Durante el mes de Febrero de 2021 se presentaron un total de 128 actividades (DPE).  Del total de estas actividades, el 100% fueron finalizadas dentro de los términos establecidos; esto arroja un porcentaje de oportunidad del 100% para el año 2021. Se revisaron todas las respuestas dadas a los DPE en año 2021, validando los tiempos con establecidos con el Decreto 491 del 28 de marzo de 2020 encontrando que todas fueron respondidos en los tiempos establecidos en este decreto.</t>
  </si>
  <si>
    <t>Hasta el mes de Marzo de 2021 se tramitaron un total de 446 actividades (DPE).  Del total de estas actividades, el 100% fueron finalizadas dentro de los términos establecidos; esto arroja un porcentaje de oportunidad del 100% hasta el mes de Marzo de 2020.</t>
  </si>
  <si>
    <t>Porcentaje de Solicitudes prioritarias de entes de control (ECOS) finalizados oportunamente</t>
  </si>
  <si>
    <t>(Número de ECO finalizados en términos / número de ECO con vencimiento de términos)*100</t>
  </si>
  <si>
    <t>Durante el mes de Enero de 2021 se ejecutaron un total de 41 actividades (ECO).  Del total de estas actividades, 41 actividades fueron finalizadas dentro de los términos establecidos, esto arroja un porcentaje de oportunidad de 100% para el mes de Enero de 2021</t>
  </si>
  <si>
    <t>Hasta el mes de Febrero de 2021 se respndieron un total de 132 actividades (ECO).  Del total de estas actividades, el 100% fueron finalizadas dentro de los términos establecidos; esto arroja un porcentaje de oportunidad del 100% hasta elmes de Enero  de 2020.</t>
  </si>
  <si>
    <t>Se resolvieron un total de 229 actividades (ECO) hasta el mes de Marzo de 2021.  Del total de estas actividades, el 100% fueron finalizadas dentro de los términos establecidos; esto arroja un porcentaje de oportunidad del 100%hasta el mes de Marzo de 2020. </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</si>
  <si>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</si>
  <si>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</si>
  <si>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</si>
  <si>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Sobre el indicador  Programas o proyectos de cooperación internacional vigentes que benefician a la ANLA  (ver archivo adjunto Hoja de Vida Ind…) a continuación adjunto la evidencia de los siguientes proyectos:  			 Apoyo técnico para la construcción de la estrategia para la transformación positiva de conflictos en los procesos de licenciamiento ambiental de la ANLA;		Cooperación para el fortalecimiento en asuntos de participación ciudadana en el marco del Acuerdo de Escazú y en lineamientos de Cambio Climático 			Apoyo para el fortalecimiento de capacidades técnicas de la ANLA a través de GQSP Colombia - Programa de Calidad para la Cadena de Químicos	Desarrollo de competencias para el fortalecimiento de los Sistemas de Evaluación de Impacto Ambiental (SEIA) en Perú y Colombia			Formato Cooperación Sur-Sur APC Colombia</t>
  </si>
  <si>
    <t>Grupo de Atención al Ciudadano</t>
  </si>
  <si>
    <t>Porcentajes de peticiones, quejas, reclamos y sugerencias (PQRS) atendidas de manera oportuna</t>
  </si>
  <si>
    <t>N° de PQRS respondidos por la entidad en los términos legales durante el periodo / N° de PQRS recibidos por la entidad</t>
  </si>
  <si>
    <t>Con corte al 31 de enero del 2021 la Entidad respondió 643 peticiones, quejas, reclamos y sugerencias Ordinarias, de las cuales se atendieron dentro de término 639, es decir, se respondieron fuera de término 4 PQRS. Representando un porcentaje de cumplimiento del 99,4%. &lt;/p&gt;&lt;p&gt;Téngase en cuenta que por disposición del artículo 5° del Decreto Legislativo 491 del 28 de marzo de 2020, se ampliaron los términos de respuesta para atender los derechos de petición.</t>
  </si>
  <si>
    <t>Con corte al 28 de febrero del 2021 la Entidad respondió 1150 peticiones, quejas, reclamos y sugerencias ordinarias, de las cuales se atendieron dentro del término 1145, es decir, se respondieron fuera del término 5 PQRS; representando un porcentaje de cumplimiento del 99,6%. &lt;/p&gt;&lt;p&gt;Téngase en cuenta que por disposición del artículo 5° del Decreto Legislativo 491 del 28 de marzo de 2020, se ampliaron los términos de respuesta para atender los derechos de petición.</t>
  </si>
  <si>
    <t>Para el mes de marzo la Entidad respondió 1124 peticiones, quejas, reclamos y sugerencias ordinarias, todas dentro de los terminos legales, es decir, un porcentaje de cumplimiento del 100%. Las peticiones ordinarias atendidas dentro de los términos, con corte a 31 de marzo fueron 3209, de un total de 3214, representando un porcentaje de cumplimiento acumulado del 99,8%, en razón, al vencimiento de 5 peticiones ( Enero: 4 y Febrero: 1).&lt;/p&gt;&lt;p&gt;Para el reporte del mes de febrero no se presentó de manera acumulada el indicador, subsanandosé para el reporte del presente mes.&lt;/p&gt;&lt;p&gt;Téngase en cuenta que por disposición del artículo 5° del Decreto Legislativo 491 del 28 de marzo de 2020, se ampliaron los términos de respuesta para atender los derechos de petición.</t>
  </si>
  <si>
    <t>Satisfacción en la atención del centro de orientación</t>
  </si>
  <si>
    <t>Numero de personas que manifestaron estar satisfechas con los servicios recibidos en el centro de orientación/total de personas que respondieron la encuesta de satisfacción.\n\n</t>
  </si>
  <si>
    <t>Los usuarios que calificaron la atención en el canal chat como BUENA correspondió a 740 mientras que 102 calificaron como MALA la atención recibida, lo que corresponde a un porcentaje de satisfacción del 88%</t>
  </si>
  <si>
    <t>Porcentaje de reducción de PQRSD</t>
  </si>
  <si>
    <t>Número de PQRSD (Quejas y Reclamos) del año vigente / Número de PQRSD (Quejas y Reclamos) del año anterior</t>
  </si>
  <si>
    <t>Durante el mes de enero de la presente vigencia la Entidad recibió 3 reclamos.</t>
  </si>
  <si>
    <t>En el mes de febrero se recibieron 7 reclamos, para un consolidado de 10</t>
  </si>
  <si>
    <t>En el mes de marzo se recibieron 2 reclamos, para un consolidado de 12 durante el I trimestre.</t>
  </si>
  <si>
    <t>Satisfacción de los Grupos de Interés</t>
  </si>
  <si>
    <t>Incrementar en 5 puntos el grado de satisfacción de los usuarios externos frente a los trámites y Servicios</t>
  </si>
  <si>
    <t>Dirección General</t>
  </si>
  <si>
    <t>Avance en la implementación de los planes de gestión del riesgo en los Proyectos, Obras o Actividades priorizados</t>
  </si>
  <si>
    <t>Procesos disciplinarios</t>
  </si>
  <si>
    <t>OCDI</t>
  </si>
  <si>
    <t>Oficina de Control Disciplinario Interno</t>
  </si>
  <si>
    <t>Porcentaje de satisfacción en acciones preventivas de los colaboradores capacitados</t>
  </si>
  <si>
    <t>Porcentaje de satisfacción alcanzado por los colaboradores capacitados en acciones preventivas</t>
  </si>
  <si>
    <t>Teniendo presente que sobre el total de resultados que se ven en la encuesta, más de un 80% de los resultados son por el item excelente y un 19% son del item bueno, por correlación quiere decir que un 99% de los resultados dados por los colaboradores arrojan un grado de satisfacción positivo, ubicando el indicador en un 100% según la metodología de medición.  Durante el período comprendido entre el 1o al 31 de enero de 2021 se capacitaron a 132 servidores y colaboradoes de Anla de los cuales 101 diligenciaron la encuesta de satisfacción, arrojando los siguientes resultados.</t>
  </si>
  <si>
    <t xml:space="preserve">Durante el periodo comprendido entre  el 01 y el 28 de febrero de 2021, la oficina de Control Disciplinario Interno, capacitó a 33 colaboradores en dos sesiones, en los cuales 33 llenaron la encuesta de satisfacción con puntaje favorable de 98.77%, de la siguiente manera: Excelente 69.14%, Bueno 29.63% y Malo 1.23%.
</t>
  </si>
  <si>
    <t>Durante el periodo comprendido entre el 01 y 31 de marzo de 2021, la Oficina de Control Disciplinario Interno, capacitó a 55 colaboradores del ANLA de los cuales 22 llenaron la encuesta de satisfacción además, se capacitaron a 54 miembros de ASOBANCARIA de los cuales 36 se inscribieron en la lista de asistencias. Los resultados fuerón: Excelente 71%, Bueno 28% y Malo 1%; es decir, favorable un 99%.</t>
  </si>
  <si>
    <t>Porcentaje de trámites de actuaciones disciplinarias</t>
  </si>
  <si>
    <t>Número total de procesos impulsados / Número total de procesos</t>
  </si>
  <si>
    <t xml:space="preserve">Durante el mes de enero de 2021 se elaboraron trece (13) actos administrativos. </t>
  </si>
  <si>
    <t xml:space="preserve">Durante el período comprendido entre el 1o al 28 de febrero del 2021 se expidieron 30 actos administrativos.  </t>
  </si>
  <si>
    <t>Durante el periodo comprendido entre el 1 y 31 de marzo de 2021, la Oficina de Control Disciplinario Interno emitió 39 actos administrativos.</t>
  </si>
  <si>
    <t>Política de Integridad</t>
  </si>
  <si>
    <t>Documento sobre política de prevención de faltas disciplinarias para la entidad</t>
  </si>
  <si>
    <t>Porcentaje del avance / sobre actividades planeadas (trimestrales)</t>
  </si>
  <si>
    <t>N.A es trimestral</t>
  </si>
  <si>
    <t xml:space="preserve">En cumplimiento del plan de trabajo para el 2021, durante el primer trimestre del año en vigencia, se realizaron 4 mesas de relacionamiento con las dependencias definidas, para las cuales se analizaron las conductas recurrentes de acuerdo con el diagnóstico de investigaciones en aras de prevenir, erradicar o minimizar las malas. prácticas de los servidores públicos, teniendo como insumo la información disponible en el panel de control. Frente a las conductas identificadas y la socialización con la respectiva dependencia, se establecieron los compromisos correspondientes. Es de resaltar que, en el desarrollo de las mesas de relacionamiento, se identificó la necesidad de socializar con todas las dependencias la conducta de “No aplicación al manual de contratación”, de igual manera la conducta referida a “No aplicación del manual de políticas y procedimientos contables” y específicamente al no fenecimiento de la cuenta en la vigencia respectiva no solo involucra al Grupo de Gestión Financiera y Presupuestal, sino al Grupo de Gestión Administrativa y la OTI. Así como la OAJ en la cuenta de provisión de litigios y demandas.
</t>
  </si>
  <si>
    <t>Porcentaje de implementación y seguimiento de la línea de ética</t>
  </si>
  <si>
    <t>Actividades realizadas de divulgación/Actividades programadas en el cronograma</t>
  </si>
  <si>
    <t>Durante el periodo comprendido entre el 1 y 31 de marzo de 2021, la Oficina de Control Disciplinario Interno, con apoyo de la dependencia de comunicaciones divulgó la línea de ética y el link de denuncias de la página por las diferentes redes sociales y YouTube.</t>
  </si>
  <si>
    <t>Número de mesas de relacionamiento para la prevención de conductas recurrentes</t>
  </si>
  <si>
    <t>Número de mesas de relacionamiento para la prevención de conductas recurrentes en la entidad</t>
  </si>
  <si>
    <t xml:space="preserve">Durante el mes de enero de 2021 se realizó el plan de trabajo de las mesas de relacionamiento las cuales inciaran en febrero el cual se socializó en el Comité de Control Interno el 28 de enero. </t>
  </si>
  <si>
    <t>Durante el periodo comprendido entre  el 01 y el 28 de febrero de 2021, la oficina de Control Disciplinario Interno, se realizaron dos mesas de relacionamiento los días 3 de febrero (SAF) y 17 de febrero (Comité de Convivencia).</t>
  </si>
  <si>
    <t>Durante el periodo comprendido entre el 01 y 31 de marzo de 2021, en la Oficina de Control Disciplinario Interno se realizaron dos mesas de relacionamiento los días 3 de marzo con SIPTA y 17 de marzo con OTI.</t>
  </si>
  <si>
    <t>Oficina de Control Interno</t>
  </si>
  <si>
    <t>Porcentaje de efectividad de las acciones de mejoramiento definidas por la entidad</t>
  </si>
  <si>
    <t>Número de acciones efectivas (PM interno + PM CGR) / Total de acciones evaluadas (PM interno + PM CGR)</t>
  </si>
  <si>
    <t>Con corte a enero se realizó la evaluación de 11 acciones tanto de la CGR como del PM interno, de las cuales fueron cerradas 9 acciones; esto arroja un avance acumulado de 82%</t>
  </si>
  <si>
    <t>En el mes de febrero se evaluó en total 11 acciones de las cuales se cerraron 8 que equivale al 72.7%. El reporte se realiza con el acumulado de acciones evaluadas que son 22 de las cuales se han cerrado 17, es decir, se ha cerrado el 77.2%</t>
  </si>
  <si>
    <t>En el mes de marzo se evaluaron 48 acciones del PM CGR y 0 acciones del PM Interno, de las cuales el 100% fueron positivas. El acumuado resulta de 70 acciones en total evaluadas en la vigencia, de las cuales 65 han sido positivas.</t>
  </si>
  <si>
    <t>Porcentaje de cumplimiento de las acciones formuladas en el Plan de Mejoramiento suscrito con la Contraloría General de la República</t>
  </si>
  <si>
    <t>No. Total de acciones cerradas /No. Total de acciones evaluadas del plan de mejoramiento CGR.</t>
  </si>
  <si>
    <t>Con corte a enero se realizó la evaluación de 6 acciones, de las cuales fueron cerradas 5 acciones; esto arroja un avance acumulado de 83%</t>
  </si>
  <si>
    <t>En el mes de febrero se realizó la evalaución de 2 acciones de las cuales se cerró 1, es decir el 50% de efectividad. El reporte corresponde al acumulado de acciones evaluadas que es de 8 acciones evaluadas de las cuales se han cerrado 6, es decir, un 75%</t>
  </si>
  <si>
    <t>En el mes de marzo de 2021 se realizó la evaluación de 48 acciones las cuales fueron positivas el 100%. El acumulado es la evalaución en la vigencia de 56 acciones de las cuales 54 han sido positivas. </t>
  </si>
  <si>
    <t>Porcentaje de efectividad de las acciones del plan de mejoramiento interno</t>
  </si>
  <si>
    <t>No. Total de acciones con concepto positivo /No. Total de acciones evaluadas del plan de mejoramineto interno</t>
  </si>
  <si>
    <t>Con corte a enero se realizó la evaluación de 5 acciones, de las cuales fueron cerradas 4 acciones; esto arroja un avance acumulado de 80%</t>
  </si>
  <si>
    <t>En el mes de febrero se realizó la evaluación de 9 acciones de las cuales se cerraron 7 que equivale al 77.7%. El reporte corresponde al acumulado de las acciones evaluadas que son 14 de las cuales se cerraron 11, es decir, el 78.5% de efectividad. </t>
  </si>
  <si>
    <t>En el mes de marzo no se evaluo ninguna acción del PM Interno. El acumulado es el mismo reportado a Febrero de 2021, es decir 78.5%</t>
  </si>
  <si>
    <t>Resultado de la evaluación del Sistema de Control Interno</t>
  </si>
  <si>
    <t>(Resultado del Informe de la evaluación del Sistema de Control Interno arrojado en la herramienta del DAFP del primer semestre + resultado del informe del segundo semestre)/2</t>
  </si>
  <si>
    <t>Oficina de Tecnología de la Información</t>
  </si>
  <si>
    <t>Sin avance al mes de enero</t>
  </si>
  <si>
    <t>De las 15 herramientas o acciones solicitadas, se implementaron las 15:
Ev001: Capacitación ÁGIL nivel 1
Ev002: Actualización de expedientes (15) en las capas de proyectos licenciados
Ev003: Metadato del servicio Núcleos de Deforestación
Ev004: Validación - prueba conexión VDA
Ev005: Levantamiento de requerimientos Proyecto CTS (13 sesiones)
Ev006: Alcance del Desarrollo de Concepto Técnico de Seguimiento
Ev007: Revisión sistema de recepción de monitoreo
Ev008: Capacitación complementaria al grupo de VPD sobre el Diligenciamiento FPO, depuración, edición y carga de Bases de Datos a la Base de Datos corporativa
Ev009: Solución mesa de ayuda 0009280 (envío de archivos shp)
Ev010: Soporte Acceso información Regionalización
Ev011: Solicitud de información ÁGIL (socioeconómico externos)
Ev012: Generación de Listado Expedientes_en_BDC_2021-02-25 (Para tema Flora)
Ev013: Se realizan ajustes a la consulta de lista de chequeo externa para el caso de los VPDs, visualización servicio AGIL Externo.
Ev014: Ajuste a la herramienta de exportar shapefile dependiendo el sistema de origen de coordenadas.
Ev015: Se continúa con el desarrollo del frontend y backend del aplicativo WEB para carga de Modelo de almacenamiento geográfico.</t>
  </si>
  <si>
    <t>13 herramientas implmentadas/13 herramientas aceptadas=100%
Ev001: Elaboración de diagramas de flujo y secuencia para un mejor entendimiento del desarrollo de la aplicación de Carga MAG 2182 por Web.
Ev002: Desarrollo del back-end para cargue de un estudio en formatos (shp, gpkg o gdb), estructuración en una file gdb. Validación de la estructura del esquema MAG 2182.
Ev003: Soporte en la aplicación de carga a la BDC, activación de botones para usuarios específicos.
Ev004: Soporte a usuarios para descargar e importar a shapefile en la aplicación AGIL.
Ev005: Soporte a usuarios de la aplicación desktop de Validación Esquema 2182.
Ev006: Análisis de Nuevo Portal Enterprise ANLA.
Ev007: Implementacion Fase 1 del Nuevo Portal Enterprise ANLA.
Ev008: Solicitudes (51) administración Agil .
Ev009: Metodología de edición de Información Geográfica en DB.
Ev010: Taller de Versionamiento.
Ev011: Capacitación ÁGIL nivel 1 Grupo de Alto Magdalena - Cauca.
Ev012: Configuración y pruebas de Conexión a Escritorio Remoto
Ev013: Articulación Centro Monitoreo - Instrumentos - Asuntos Geoespaciales, para gestión de información en BD.</t>
  </si>
  <si>
    <t>De los 5 tableros geoespaciales solicitados, cinco fueron implementados:
Ev001: Mejora completa del backend en C#, control de valores en ceros y actualización de datos: Monitoreo Hidrométrico HidroItuango Dashboard
Ev002: Mejora completa del backend en C#, control de valores en ceros y actualización de datos: Monitoreo Hidrométrico HidroItuango
Ev003: Mejora completa del backend en C#, control de valores en ceros y actualización de datos: Oferta vs Demanda HidroItuango
Ev004: Edición de widgets, actualización de dominios y edición de scripts de carga de datos: PQRSD ENTES DE CONTROL
Ev005: Modificación de la estructura de los feature class, tablas y vistas, edición y republicación del servicio, actualización de dominios: Monitor de Olores Proyecto Doña Juana</t>
  </si>
  <si>
    <t>Indicador acumulado. para en el mes no se recibieron solicitudes de tableros geoespaciales para implementar, por lo que se mantiene el avance a febrero de los implementados versus los solicitados</t>
  </si>
  <si>
    <t>Sin avance al mes de febrero</t>
  </si>
  <si>
    <t>16 acciones ejecutadas/50 acciones proyectadas= 32%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</si>
  <si>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SISTEMAS DE INFORMACIÓN E INFRAESTRUCTURA</t>
  </si>
  <si>
    <t>Sin avance en el mes, debido a cambio de enfoque y método de trabajo.</t>
  </si>
  <si>
    <t>Se ha avanzado en el contrato CONECTIVIDAD PARA LA ANLA - VIGENCIAS y en un 0,25 del contrato de ARRENDAMIENTO DE IMPRESORAS Y PERIFERICOS</t>
  </si>
  <si>
    <t>Se ha avanzado en 4 procesos contractuales</t>
  </si>
  <si>
    <t>Durante el mes de Enero no se materializaron ataques a la infraestructura y sistemas de información de la Entidad.</t>
  </si>
  <si>
    <t>El calculo de avance de este indicador se da de la siguiente forma, es un indicador acumulado:
100 (total) / 12 (meses vencidos al año) = 8,03% mensual * 2 meses (enero y febero) = 16,7%</t>
  </si>
  <si>
    <t>No se han materializado ataques contra los servicios tecnológicos de la entidad a marzo</t>
  </si>
  <si>
    <t xml:space="preserve">En el mes de enero de 2021 no se gestionaron adquisiciones TI (denominador del indicador). Solo contratación de recurso humano. </t>
  </si>
  <si>
    <t>Se ha avanzado en un 4% de la CONECTIVIDAD PARA LA ANLA - VIGENCIAS</t>
  </si>
  <si>
    <t>De las 27 adquisiciones propuestas para 2021, 4 ya se encuentran implementadas y en funcionamiento con licencimianto, soporte y garantia.</t>
  </si>
  <si>
    <t>A-CAPACIDAD TÉCNICA Y HUMANA PARA RESOLVER EN PRIMERA LÍNEA LAS SOLICITUDES DE MESA DE AYUDA (0,50) B-CAPACIDAD TÉCNICA Y HUMANA DE MONITORIZACIÓN DE LA INFRAESTRUCTURA Y LOS SERVICIOS TI (0,25) C-SATISFACCIÓN DEL CLIENTE EN LA RESOLUCIÓN DE CASOS DE MESA DE AYUDA (0,25) D-INCIDENTES QUE AFECTAN LA DISPONIBILIDAD, INTEGRIDAD O CONFIDENCIALIDAD OCASIONADOS POR FALTA DE CAPACIDAD TI (0,05) Y E-CAPACIDAD OTI EN LA GESTIÓN DEL CAMBIO DE LA PLATAFORMA(0,05). LAS CIFRAS RESULTADO DE CADA INDICADOR SON INCORPORADAS EN UN TABLERO DE CONTROL Y REPORTADAS MENSUALMENTE SEGÚN LA FÓRMULA ICPST=[A(0,50)+B(0.25)+C(0,25)]-[D(0,05)}+E(0,05)]</t>
  </si>
  <si>
    <t xml:space="preserve">Se calcula el valor del indicador, teniendo en cuenta los % de avance y ponderaciones a cada indicador del índice </t>
  </si>
  <si>
    <t>Se calcula el valor del indicador, teniendo en cuenta los % de avance y ponderaciones a cada indicador del índice, alcanzando el 95% al mes de marzo de la vigencia</t>
  </si>
  <si>
    <t>Los casos de soporte técnico de mesa de ayuda resueltos en primera línea durante el mes de enero fueron 2086 sobre 2286 reportados.</t>
  </si>
  <si>
    <t>Se realiza avance de acuerdo al tablero errojado mensualmente por mesa de ayuda: de las 1887 mesas de ayuda reportadas, se atendieron 1710 mess de ayuda lo cual representa el 90,6%</t>
  </si>
  <si>
    <t xml:space="preserve">En el mes de marzo de 2021 se realizaron 1668 solicitudes por mesa de ayuda, de las cuales se atendieron en primera linea 1531. </t>
  </si>
  <si>
    <t>Este indicador, se reporta de acuerdo con información extraida de la mesa de ayuda, donde se reportan la cantidad de RFC radicados en el mes. RFC es el formato que se utiliza en TI para pasar un desarrollo a ambiente de producción toda vez que ya fue probado y aceptado por el usuario final. En el mes de febrero se reportaron 6 RFC.</t>
  </si>
  <si>
    <t xml:space="preserve">Se realizaron en marzo 17 más los 6 realizados en febrero se alcanza 23 módulos actualizados. Se evidencia la necesidad de modificar la meta, dado que se supero lo planteado para la vigencia
</t>
  </si>
  <si>
    <t>No se presenta avance en este indicador, toda vez que no se ha llevado a comité Directivo la priorización de los proyectos. Lo anterior, teniendo en cuenta que en OTI esta diseñando una nueva estrategia para atender los proyectos de software requeridos por las dependencias, la cual será socializada a Comite en el mes de abril.</t>
  </si>
  <si>
    <t>no se ha realizado la priorización de proyectos en Comité Directivo.</t>
  </si>
  <si>
    <t>No se reporta avance en febrero para este indicador, toda vez que aún no se ha realizado la priorización de proyectos en comité directivo.</t>
  </si>
  <si>
    <t>Se formuló, aprobó y publicó en el portal web de la ANLA, el Plan Estratégico de Tecnologías de la Información PETI 2020 -2023</t>
  </si>
  <si>
    <t>La dependencia ha avanzado en un 7% del plan de trabajo establecido para el cumplimiento de las apuestas del PETI en 2021</t>
  </si>
  <si>
    <t>La dependencia ha avanzado en un 20% del plan de trabajo establecido para el cumplimiento de las apuestas del PETI en 2021</t>
  </si>
  <si>
    <t>Se formuló, aprobó y publicó en el portal web de la ANLA, el PLAN DE SEGURIDAD Y PRIVACIDAD DE LA INFORMACIÓN 2021 como parte integral del PETI.</t>
  </si>
  <si>
    <t>El avance del plan de seguridad de la información se toma de las actividades establecidas en el archivo adjunto "Plan de seguridad digital"</t>
  </si>
  <si>
    <t>El avance del plan de seguridad de la información se toma de las actividades establecidas en el "Plan de seguridad digital" donde se evidencia un avance a corte de marzo de 19,96%</t>
  </si>
  <si>
    <t>Se formuló, aprobó y publicó en el portal web de la ANLA, el PLAN DE TRATAMIENTO DE RIESGOS DE SEGURIDAD DE LA INFORMACIÓN como parte integral del PETI.</t>
  </si>
  <si>
    <t>El calculo de este indicador se realizó mediante el avance de las actividades del plan de tratamiento de riesgos plasmado en la tabla llamada "PLan tratamiento riesgos" actividad que presenta avance "GESTIÓN DE RIESGOS DE SEGURIDAD Y LA PRIVACIDAD DE LA INFORMACIÓN - Se realizan sesiones para diligenciamiento del BIA"</t>
  </si>
  <si>
    <t xml:space="preserve">El calculo de este indicador se realizó mediante el avance de las actividades del plan de tratamiento de riesgos plasmado en la tabla llamada "PLan tratamiento riesgos" actividad que presenta avance "GESTIÓN DE RIESGOS DE SEGURIDAD Y LA PRIVACIDAD DE LA INFORMACIÓN </t>
  </si>
  <si>
    <t>En este mes no se presenta avance de este indicador toda vez que se esta recolectando información para realizar pilotos de prueba de concepto</t>
  </si>
  <si>
    <t>Se realizó el documento de entendimiento para identificar tendencias y posibles proveedores para la realización de pruebas de concepto de tecnologías de la revolución 4.0, del plan de trabajo, para un avance del 6%</t>
  </si>
  <si>
    <t>No se presenta avance en este indicador, toda vez que se esta revaluando la estructura y metodologia para el analisis y diseño del SILA II</t>
  </si>
  <si>
    <t>Sin avance en el mes, debido a cambio de enfoque y método de trabajo. Indicador pendiente de validacion estratégica.</t>
  </si>
  <si>
    <t>Este indicador se obtiene del calculo porcentual de usuarios queingresan a los Sistemas de Información SILAy SIGPRO:
SILA: 477 Usuarios ingresaron en el mes / 1324 usuarios cuentan con aceso = 36%
SIGPRO: 300 usuario ingresaron en el mes / 1343 usuarios cuentan con acceso = 22%
PROMEDIO: 29%</t>
  </si>
  <si>
    <t>El cálculo se basa en el uso de los sitemas más utilizados en la entidad:
SILA: 438/1326= 33%
SIGPRO: 343/1331= 25%
GESPRO: 161/1331 = 12%
SPGI: 69/84= 82%
GESRIESGOS: 40/57=70%
OELA: 47/55= 85%
OESA: 27/42=64%
Avance 59% frente a la meta</t>
  </si>
  <si>
    <t>ANUAL</t>
  </si>
  <si>
    <t xml:space="preserve">* El presupuesto por dependencia no inlcuye la asignación a viaticos, tiquetes, nómina y servicios administrativos para funcionamiento de la entidad, esto se verá registrado en el Plan Anual de Adquisiciones.
** En los indicadores se refleja el presupuesto programado, pero queda presupuesto sin programar del total de presupuesto asignado a la dependencia 
</t>
  </si>
  <si>
    <t>En el mes de febrero se reportan 13 actos administrativos acumulados correspondiente a : 9 rezagos y 4 actas de oralidad de la vigencia 2021.</t>
  </si>
  <si>
    <t>Se realizaron 15 oralidades y 6 autos para un total de 21 actos administrativos en el mes de marzo.</t>
  </si>
  <si>
    <t>En enero se realizaron 2 visitas de seguimiento, 1 presencial y 1 visita guiada</t>
  </si>
  <si>
    <t>En el mes de febrero acumulado van 21 visitas correspondintes a: 
-Guiadas: 4 (1 en enero-3 en febrero)
-Presenciales: 17 (2 en enero-15 en febrero)</t>
  </si>
  <si>
    <t>En marzo se realizaron 15 visitas, 13 presenciales y 2 guiadas las cuales se suman a las visitas realizadas en enero 2 y febrero 21 para un total de 38</t>
  </si>
  <si>
    <t>En Enero no se genero ningun concepto con visita de la vigencia actual</t>
  </si>
  <si>
    <t>Para el mes de febrero se finalizaron 10 conceptos con visita vigencia 2021</t>
  </si>
  <si>
    <t>En marzo se realizaron 16 conceptos técnicos con visita correspondientes a 12 presenciales y 4 guiadas. Se aclara que el concepto técnico del exp LAM0138 No. 1598 del 31 de marzo fue un concepto que se realizó para corregir otro concepto que se numero en febrero y que se reportó en el mes de febrero, por lo tanto no lo estamos reportando en marzo.</t>
  </si>
  <si>
    <t>En enero se realizaron 2 conceptos técnicos documentales</t>
  </si>
  <si>
    <t>Se finalizaron 3 conceptos documentales en el mes de febrero y 2 conceptos documentales en el mes de enero de la vigencia 2021.</t>
  </si>
  <si>
    <t>Se realizaron 7 conceptos tecnicos documentales para el mes de marzo.</t>
  </si>
  <si>
    <t>En enero hubo un avance del 13%  de seguimientos  con oralidad</t>
  </si>
  <si>
    <t>Para el mes de febrero se realizaron 4 oralidades de la vigencia 2021 y en el mes de enero se realizo una oralidad correspondiente a rezago.</t>
  </si>
  <si>
    <t>Se Tiene un total de 19 oralidades a marzo de 34 A.A. de seguimientos de los expedientes reportados</t>
  </si>
  <si>
    <t>TRIMESTRAL</t>
  </si>
  <si>
    <t>Esta pendiente linea técnica por parte de la SIPTA y SSLA para la implementación de los instrumentos.TRIMESTRAL</t>
  </si>
  <si>
    <t>A corte 31 de enero de 2021 se han expedido 9 actos administrativos, los cuales 2 corresponden a vigencia actual y 7 a rezagos vigencia 2020.</t>
  </si>
  <si>
    <t>A corte 28 de febrero de 2021 se han expedido 20 actos administrativos, los cuales 13 corresponden a vigencia actual y 7 a rezagos vigencia 2020. Se carga BD ajustada.</t>
  </si>
  <si>
    <t>A corte 31 de marzo de 2021 se han expedido 48 actos administrativos, los cuales 41 corresponden a vigencia actual y 7 a rezagos vigencia 2020</t>
  </si>
  <si>
    <t>Visitas técnicas de seguimiento a proyectos con licenciamiento ambiental [ Plan de Acción ]</t>
  </si>
  <si>
    <t>En enero se realizaron 2 visitas de seguimiento</t>
  </si>
  <si>
    <t>A corte 28 de febrero de 2021 la Región realizó  21 visitas de seguimiento presencial y 13 visitas guiadas. Se carga la BD ajustada.</t>
  </si>
  <si>
    <t>A corte 31 de marzo de 2021 la Región realizó  41 visitas de seguimiento presencial y 19 visitas guiadas.</t>
  </si>
  <si>
    <t>Conceptos técnicos de seguimiento con visita realizado a proyectos programados en la vigencia actual [ Plan de Acción ]</t>
  </si>
  <si>
    <t>A corte 28 de febrero de 2021 la Región elaboró 6 CT con visita. Se carga BD ajustada.</t>
  </si>
  <si>
    <t>A corte 31 de marzo de 2021 la Región elaboró 31 CT con visita</t>
  </si>
  <si>
    <t>Conceptos técnicos de seguimiento documental de proyectos priorizados en la vigencia actual [ Plan de Acción ]</t>
  </si>
  <si>
    <t xml:space="preserve">A corte 31 de enero de 2021 la Región realizó la región ha elaborado 9 CT documental de seguimiemto </t>
  </si>
  <si>
    <t xml:space="preserve">A corte 28 de febrero de 2021 la Región elaboró 24 CT documental de seguimiento , Se carga BD ajustada. </t>
  </si>
  <si>
    <t xml:space="preserve">A corte 31 de marzo de 2021 la Región elaboró 28 CT documental de seguimiento </t>
  </si>
  <si>
    <t>Porcentaje de seguimientos de licenciamiento ambiental con oralidad [ Plan de Acción ]</t>
  </si>
  <si>
    <t>A corte 31 de enero de 2021 se tiene un avance del 33% de oralidades.</t>
  </si>
  <si>
    <t>A febrero 12 de los 20 actos administrativos de los seguimientos se hicieron por oralidad</t>
  </si>
  <si>
    <t>Porcentaje de avance del 73%, para un avance de 35 oralidades a corte del 31 de marzo.</t>
  </si>
  <si>
    <t xml:space="preserve"> Porcentaje de implementación de instrumentos acogidos en la etapa de seguimiento ambiental [ Plan de Acción ]</t>
  </si>
  <si>
    <t>A corte del 31 de marzo de 2021, no se han finalizado conceptos técnicos que implementen los instrumentos generados por SIPTA. TRIMESTRAL</t>
  </si>
  <si>
    <t>Se emitieron dos resoluciones de implementacion de medidas, las cuales no suman para el indicador de AA. Debido a que no se generaron CT de seguimiento, no se requirio emitir AA.
El equipo jurdico trabajo en la revision de los CT sancionatorios, insumos a la OAJ y RASP, respuestas a recursos de reposicion y reuniones con usuarios.</t>
  </si>
  <si>
    <t>Para el mes de febrero la región de MMCC realizo 1 oralidad correspondiente al CT de visita realizada al expediente LAM2233, no obstante, el equipo jurídico de la región emitió 11 Resoluciones en el marco del seguimiento del 2020 contemplando aprobaciones de planes de compensación, cesión y ajuste vía seguimiento.</t>
  </si>
  <si>
    <t>Para el mes de marzo la región de MMCC expidió 4 Autos, 2 Resoluciones y 12 oralidades, el acumulado al mes de marzo es de 18 Actos Administrativos de los 298 Programados como meta.</t>
  </si>
  <si>
    <t>Se reportan 2 visitas para el mes de enero correspondientes a la region de MMCC</t>
  </si>
  <si>
    <t>Para el mes de febrero la region de MMCC realizo 18 Visitas de las cuales 3 se ejecutaron de forma presencial y 15 mediante la modalidad " visita guiada", sumadas las 2 de enero en total se presenta un avance de 20 visitas realizadas</t>
  </si>
  <si>
    <t>Para el mes de marzo la región de MMCC realizo 18 visitas (4 presenciales y 14 guiadas), el acumulado para el mes de marzo es de 39 visitas (9 presenciales, 30 guiadas), de las 212 programadas como meta.
Es importante recordar que la región de MMCC no contempla rezagos 2020.</t>
  </si>
  <si>
    <t>Teniendo en cuenta que en el mes de enero se da el ingreso del personal en fechas diferentes (entre el 15 y el 29 de enero) y no se conto con 13 personas del total del grupo MMCC proyectado, se hace la siguiente relacion de conceptos tecnicos (CT) que fueron elaborados por el equipo y que si bien no se consideran en los indicadores, forman parte de las obligaciones que debe asumir el grupo, por lo cual se procedio a su elaboracion mientras se dispone de los criterios de priorizacion necesarios para establecer la planeacion general</t>
  </si>
  <si>
    <t>Para el mes de febrero la region de MMCC realizo 1 CT con visita  correspondiente al expediente LAM2233.</t>
  </si>
  <si>
    <t>Para el mes de marzo la región de MMCC realizo 17 conceptos técnicos con visita, el acumulado para el mes de marzo es de 18 conceptos técnicos con visitas, de las 212 programadas como meta.
Es importante recordar que la región de MMCC no contempla rezagos 2020.</t>
  </si>
  <si>
    <t>No se reporta avance del indicador</t>
  </si>
  <si>
    <t>Para el mes de febrero la region de MMCC realizo 5 CT documentales, 4 correspondientes a seguimiento y 1 a plan de compensacion y 1% ejecutado por la region.</t>
  </si>
  <si>
    <t>Para el mes de marzo la región de MMCC realizo 7 conceptos técnicos documentales, el cumulado para el mes de marzo es de 12 conceptos técnicos documentales, de los 86 programados como meta.</t>
  </si>
  <si>
    <t>La region MMCC, no quedó con rezagos en sus actos administrtivos del 2020, motivo por el cual no fue necesario adelantar oralidades en este periodo.</t>
  </si>
  <si>
    <t>Para el mes de febrero la region de MMCC realizo 1 oralidad correspondiente al expediente LAM2233</t>
  </si>
  <si>
    <t>Para el mes de marzo la región de MMCC presidio 11 Oralidades, el acumulado al mes de marzo es de 12 Actas (0.75 del 54%) de los 298 Programados. (los actos administrativos totales son 18 conformados pos 12 Actas, 4 Autos y 2 Resoluciones).</t>
  </si>
  <si>
    <t>El instrumento disponible en el trimestre en el trimestre fue el de desmantelamiento y abandono de hidrocarburos y no aplicaba a los expedientes numerados de la region. TRIMESTRAL</t>
  </si>
  <si>
    <t>Durante el mes de enero del 2021, se realizaron 17 Actos Administrativos de rezagos del año 2020 de los cuales 6 son oralidades y 11 autos.
El equipo jurdico trabajo en la revision de los CT sancionatorios, insumos a la OAJ y RASP, respuestas a recursos de reposicion y reuniones con usuarios.</t>
  </si>
  <si>
    <t>Se realizaron 24 Actos Administrativos, 18 de rezagos del año 2020  y 6 de la vigencia actual, de los cuales 11 son oralidades y 13 autos.</t>
  </si>
  <si>
    <t>A corte 31 de Marzo del 2021, la Región Orinoquia Amazonas, expidió 43 actos administrativos que acogen el seguimiento a proyectos licenciados, de los cuales 18 actos administrativos corresponden a rezagos vigencia 2020 y 25 actos administrativos corresponden a vigencia actual.</t>
  </si>
  <si>
    <t>Para el mes de enero no se realizaron visitas de seguimiento, ya que la mayoria de los profesionales tecnicos se contrataron en el mes de enero.</t>
  </si>
  <si>
    <t>Al mes de febrero se reportan 22 visitas efectuadas</t>
  </si>
  <si>
    <t>A corte 31 de Marzo del 2021, la Región Orinoquia Amazonas realizó 43 visitas, de los cuales 15 corresponden a visitas presenciales, y 28 corresponden a visitas Guiadas.</t>
  </si>
  <si>
    <t>Para el mes de enero del 2021, no se elaboraron ct de visita ya que la mayoria de los profesionales tecnicos se contrataron en el mes de enero.</t>
  </si>
  <si>
    <t>A corte 28 de febrero del 2021, la Región Orinoquia Amazonas, expidió 4 CT con visita, de los cuales 3 corresponden a CT de visitas guiadas y 1 corresponde a CT de visita presencial.</t>
  </si>
  <si>
    <t>A corte 31 de Marzo del 2021, la Región Orinoquia Amazonas, expidió 17 CT con visita, de los cuales 13 corresponden a CT de visitas guiadas y 4 corresponde a CT de visita presencial.</t>
  </si>
  <si>
    <t>Para el mes de enero del 2021 no se realizaron Ct documentales, ya que la mayoria de los profesionales tecnicos fueron contratados en el mes de enero.</t>
  </si>
  <si>
    <t>A corte 28 de febrero del 2021, la Región Orinoquia Amazonas, expidió 8 CT documental.</t>
  </si>
  <si>
    <t>A corte 31 de Marzo del 2021, la Región Orinoquia Amazonas, expidió 19 CT documental.</t>
  </si>
  <si>
    <t>A corte 31 de enero del 2021, la Region Orinoquia Amazonas expidio 6 acta de oralidad, de las cuales corresponden a rezagos  del año 2020.</t>
  </si>
  <si>
    <t>A corte  28 de febrero  del 2021,  la Región Orinoquia Amazonas  expidió 11 Actas de Oralidad de las cuales 6  actas corresponden a rezagos vigencia 2020 y 5 actas corresponden  a vigencia actual.</t>
  </si>
  <si>
    <t>A corte  31 de Marzo del 2021,  la Región Orinoquia Amazonas  expidió 28 Actas de Oralidad de las cuales 6  actas corresponden a rezagos vigencia 2020 y 22 actas corresponden  a vigencia actual. (Que equivale a un 65%)</t>
  </si>
  <si>
    <t>Para este primer trimestre la Región Orinoquia no reportó el indicador, ya que teniendo en cuenta que la capacitación al instrumento fue realizada el 26 de febrero y 17 de marzo del 2021 por SIPTA se surgieron dudas de cómo aplicarlas, ya que el instrumento de matriz de obligaciones requiere de mucho tiempo porque algunos proyectos tiene muchos actos administrativos, y con relación al instrumento de desmantelamiento y abandono la capacitación fue realizada el 17 de marzo y no se ha aplicado este instrumento. TRIMESTRAL</t>
  </si>
  <si>
    <t xml:space="preserve">mes de Enero que evidencia la expedición de 34  Actos administrativos del Grupo de agroquimicos y proyectos especiales </t>
  </si>
  <si>
    <t xml:space="preserve">A corte de 28 de febrero de 2021 el grupo (Seguimiento) de Agroquímicos y Proyectos Especiales ha expedido 132 actos administrativos, para un total de 168 actos administrativo-acumulados en el año 2021 de 1584 programados como meta.
Cabe mencionar que en el mes de enero no se incluyeron 2 (dos) actos admirativos, por lo tanto fueron sumados en el mes de febrero. </t>
  </si>
  <si>
    <t>A corte de 31 de marzo de 2021 el grupo (Seguimiento) de Agroquímicos y Proyectos Especiales ha expedido 151 actos administrativos, para un total de 319 actos administrativo-acumulados en el año 2021 de 1584 programados como meta.</t>
  </si>
  <si>
    <t>el reporte de los concepots técnicos expedidos en el mes de enero, que corresponden a 85</t>
  </si>
  <si>
    <t>A corte de 28 de febrero de 2021 el grupo (Seguimiento) de Agroquímicos y Proyectos Especiales ha realizado 144 conceptos técnicos, para un total de 229 conceptos técnicos acumulados en el año 2021 de 1584 programados como meta.</t>
  </si>
  <si>
    <t>A corte de 31 de marzo de 2021 el grupo (Seguimiento) de Agroquímicos y Proyectos Especiales ha realizado 161 conceptos técnicos, para un total de 390 conceptos técnicos acumulados en el año 2021 de 1584 programados como meta.</t>
  </si>
  <si>
    <t>No Aplica, actualmente el indicador para este Grupo por eso se reporta 0%. TRIMESTRAL</t>
  </si>
  <si>
    <t>Durante el mes enero de 2021 se emitieron 68 actos administrativos, de los cuales 36 son vigencia 2020 (36 autos) y 32 son rezagos (22 Autos y 10 Oralidades)</t>
  </si>
  <si>
    <t>Al mes febrero de 2021 se emitieron 226 actos administrativos, de los cuales 192 son vigencia 2021 (172 autos, 19 oralidades y 1 resolución) y 34 son rezagos (24 Autos y 10 Oralidades)</t>
  </si>
  <si>
    <t>Al mes marzo de 2021 se emitieron 462 actos administrativos, de los cuales 428 son vigencia 2021 (335 autos, 88 oralidades y 5 resolución) y 34 son rezagos (24 Autos y 10 Oralidades)</t>
  </si>
  <si>
    <t>Durante el mes enero de 2021 se realizaron 6 visitas, de los cuales 4 fueron presenciales y 2 guiadas</t>
  </si>
  <si>
    <t>Durante el mes febrero de 2021 se realizaron 97 visitas, de las cuales 49 fueron presenciales y 48 guiadas</t>
  </si>
  <si>
    <t>Durante el mes marzo de 2021 se realizaron 180 visitas, de las cuales 80 fueron presenciales y 100 guiadas.</t>
  </si>
  <si>
    <t>Durante el mes de enero de 2021, se realizaron 96 conceptos técnicos, los cuales fueron documentales</t>
  </si>
  <si>
    <t>Durante el mes de febrero de 2021, se realizaron 292 conceptos técnicos, los cuales fueron 271 documentales y 21 con visita</t>
  </si>
  <si>
    <t>Durante el mes de marzo de 2021, se realizaron 553 conceptos técnicos, los cuales fueron 461 documentales y 92 con visita</t>
  </si>
  <si>
    <t>Durante el mes de enero de 2021 se tuvo un avance del 29% en las oralidades, dado que de los 34 actos administrativos generados por los grupos Alto Magdalena-Cauca, Caribe - Pacifico, Magdalena Medio - Cauca – Catatumbo y Orinoquia – Amazonas, 10 fueron por Oralidad.</t>
  </si>
  <si>
    <t>Durante el mes de febrero de 2021 se tuvo un avance del 50% en las oralidades, dado que de los 58 actos administrativos generados por los grupos Alto Magdalena-Cauca, Caribe - Pacifico, Magdalena Medio - Cauca – Catatumbo y Orinoquia – Amazonas, 29 fueron por Oralidad</t>
  </si>
  <si>
    <t>Acumulado al mes de marzo de 2021 se tuvo un avance del 65,73% en las oralidades, dado que de los 143 actos administrativos generados por los grupos Alto Magdalena-Cauca, Caribe - Pacifico, Magdalena Medio - Cauca – Catatumbo y Orinoquia – Amazonas, 94 fueron por Oralidad</t>
  </si>
  <si>
    <t>Durante el mes de enero de 2021, se realizó seguimiento a 2 expedientes en la vigencia 2021 de los grupos Alto Magdalena-Cauca, Caribe - Pacifico, Magdalena Medio - Cauca – Catatumbo y Orinoquia – Amazonas.</t>
  </si>
  <si>
    <t>Al mes de febrero de 2021, se realizó seguimiento a 24 expedientes en la vigencia 2021 de los grupos Alto Magdalena-Cauca, Caribe - Pacifico, Magdalena Medio - Cauca – Catatumbo y Orinoquia – Amazonas.</t>
  </si>
  <si>
    <t xml:space="preserve">Al mes de marzo de 2021, se realizó seguimiento a 109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</si>
  <si>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Durante el mes de enero de 2021, no se realizó seguimiento para la vigencia 2021 a los proyectos en construcción</t>
  </si>
  <si>
    <t>Al mes de febrero se realizó seguimiento a dos proyectos en construcción de los 133 identificados en esta etapa.</t>
  </si>
  <si>
    <t>Al mes de marzo se realizó seguimiento a 13 proyectos en construcción de los 133 que se encuentran en esta etapa, segun el reporte de OESA.</t>
  </si>
  <si>
    <t>Durante el primer trimestre no se presento avance en el indicador, lo cual se debe a que el único instrumento considerado para su implementación corresponde al de desmantelamiento y abandono de hidrocarburos, el que no fue tenido en cuenta en los CT finalizados en la SSLA. TRIMESTRAL</t>
  </si>
  <si>
    <t>Proyectos con Indice de Desempeño Ambiental en implementación [ Proyecto de inversión ]</t>
  </si>
  <si>
    <t xml:space="preserve">Durante el mes de enero se les ha aplicado el IDA a 43 proyectos  es decir al 3% de los proyectos priorizados para 2021 </t>
  </si>
  <si>
    <t>Durante el mes de febrero se avanzo 96 expedientes  los cuales han sido objeto de análisis del Indice de Desempeño Ambiental en implementación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</si>
  <si>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y se evidencia acorde a las fechas de numeración (columna M) el valor antes referido</t>
  </si>
  <si>
    <t>Proyectos licenciados objeto de seguimiento con Seguimiento Documental Espacial [ Plan de Acción ]</t>
  </si>
  <si>
    <t xml:space="preserve">Durante el mes de enero se les ha aplicado el Seguimiento Documental Espacial a 43 proyectos  es ecir al 3% de los proyectos priorizados para 2021 </t>
  </si>
  <si>
    <t>Durante el mes de febrero se avanzo 96 expedientes a los cuales han sido objeto de  Seguimiento Documental Espacial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</si>
  <si>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 y se evidencia acorde a las fechas de numeración (columna M) el valor antes referido</t>
  </si>
  <si>
    <t>Durante el mes de enero: Se elaboraron 6 conceptos tecnicos en atención a Recursos de Reposición en contra de resoluciones emitidas en virtud al acogimeinto al artículo 321 del PND Ley 1955 del 25 de mayo de 2019, esto frente a los asignados correspondel a una gestion del 46,15%</t>
  </si>
  <si>
    <t>Durante el mes de febrero se emitió 29 Conceptos técnicos de 32 por gestionar distribuidos así: 19 conceptos técnicos en atención a Recursos de Reposición, 3 conceptos técnicos en virtud del acogimiento al artículo 321 de la ley 1955 de 2019 y 7 apoyos a los grupos regionales ; para un acumulado numerado de 35 conceptos técnicos sobre 38 asignaciones.  Además se complementaron dos fechas de la columna denominada "fecha de asignación" para que coincidan los filtros y se ajustan las fechas que relacionaban 2020</t>
  </si>
  <si>
    <t>A marzo hay un acumulado de 70 conceptos técnicos numerados que incluyen el componente de compensación e inversión del 1% en etapa de seguimiento sobre 76 que se debían gestionar en el mismo periodo. El filtro se hace accediendo a la pestaña "Indicador 1" en la columna E denominada "Fecha de asignación" y se evidencia que hasta marzo 31 habia por gestonar 76 ct donde luego se filtra la columna L "Fecha Concepto Técnico" y se encuentran los 70 CT a la fecha numerados por el grupo (acumulado enero, febrero y marzo)</t>
  </si>
  <si>
    <t>Porcentaje de verificación preliminar de los ICA [ Plan de Acción ]</t>
  </si>
  <si>
    <t>Se tienen a corte de 31 de diciembre 481 verificaciones preliminares de ICA pendientes de gestionar. A corte de enero 31 se analizaron 131 es decir el 27%. Se reportan 132 por que se incluyo una con fecha de febrero</t>
  </si>
  <si>
    <t xml:space="preserve">Se lleva un acumulado a corte de 28 de febrero de 215  informes de cumplimiento ambiental verificados preliminarmente, frente a 534  informes de cumplimiento ambiental radicados por los titulares de los proyectos. </t>
  </si>
  <si>
    <t>Hasta marzo se han avanzado en un acumulado de 48% en los informes de cumplimiento ambiental verificados preliminarmente sobre el total a gestionar para ello en la pestaña denominada "Apoyo CT" se filtra en la columna M  las fechas de numeración donde se soporta el valor antes referido.</t>
  </si>
  <si>
    <t>Avance en la estrategia para la inversión del 1% y compensación en los territorios beneficiados por proyectos licenciados [ Plan de Acción ]</t>
  </si>
  <si>
    <t>Durante el mes de enero se avanzó en aprobar 1280,48 hectáreas donde se desarrollen acciones de conservación, preservación y restauración con cargo al 1% y a la compensación ambiental</t>
  </si>
  <si>
    <t>Durante el mes de febrero se aprobaron 144,87  hectaréas  para desarrollar acciones de conservación, preservación y restauración con cargo al 1% y la compensación ambiental en las 6000 áreas habilitadas por la estrategia para Compensación y 1%, llegando a un acumulado de 1425,35 hectareas. Se hizo corrección de una coma en la base soporte anexa</t>
  </si>
  <si>
    <t>1450,35  hectaréas aprobadas para desarrollar acciones de conservación, preservación y restauración con cargo al 1% y la compensación ambiental en las áreas habilitadas por la estrategia para Compensación y 1%, donde 25 hectáreas son del mes de marzo</t>
  </si>
  <si>
    <t xml:space="preserve">Durante el mes de enero se numeraron dos (2) conceptos técnicos con participación del equipo de contingencias sobre cuatro conceptos asignados </t>
  </si>
  <si>
    <t xml:space="preserve">Se tiene un avance acumulado de 18 conceptos técnicos numerados con participación del equipo de contingencias sobre 42 solicitudes asignadas a corte de 28 de febrero de 2021. </t>
  </si>
  <si>
    <t xml:space="preserve">Hasta el mes de marzo se han numerado 61 Conceptos técnicos que incluyen el componente de contingencias de 86 solicitudes de apoyo efectuadas por parte de los grupos técnicos de la subdirección de seguimiento de licencias ambientales. Es decir un avance del 71% </t>
  </si>
  <si>
    <t>Porcentaje de proyectos licenciados revisados desde el componente de valoración económica [ Plan de Acción ]</t>
  </si>
  <si>
    <t>Durante el mes de enero se desarrollaron y numeraron 3 conceptos técnicos que incluyen el componente de Evaluación Económica según reporte de SILA</t>
  </si>
  <si>
    <t xml:space="preserve">Durante el mes de febrero se asignaron y numeraron 6 conceptos técnicos que incluyen el componente de Evaluación Económica según reporte de SILA, para un acumulado de 9 conceptos durante 2021 Se hizo la corrección del formato de las fechas de asignación y de finalización de conceptos técnicos.         </t>
  </si>
  <si>
    <t>Hasta el mes de marzo se han numerado 30 Conceptos técnicos finalizados que incluyen el componente de valoración económica sobre 31 asignados llegando a un avance del 97%</t>
  </si>
  <si>
    <t>Seguimiento a expedientes de vigencias anteriores por contingencias operacionales recurrentes [ Plan de Acción ]</t>
  </si>
  <si>
    <t>Durante el mes de enero no se adelantó visitas asociadas a las contingencias operacionales recurrentes</t>
  </si>
  <si>
    <t xml:space="preserve">Se realizó durante el mes de febrero un total de cuatro visitas (en el mes de febrero se hicieron las siguientes visitas: febrero 15 Campo Moriche expediente LAM199, febrero 16 Campo Jazmín expediente LAM1913 y 24 a 26 de febrero Cantagallo expediente LAM2317), se emitió el Concepto técnico 0786 del 23 de febrero de 2021 se refiere al Expediente LAM0180 cuya visita se realizó del 2 a 4 de febrero y que se encuentra en proceso de ser acogido. </t>
  </si>
  <si>
    <t xml:space="preserve">Hasta marzo se han realizado cinco visitas a proyectos con eventos de contingencia recurrentes, se han emitido tres conceptos técnicos y se han acogido tres mediante acto administrativo. Se debe filtrar en el archivo adjunto la columna D donde estan los dos indicadores de contingencias  donde se identifica para este caso el indicador denominado "Seguimiento a expedientes de vigencias anteriores por contingencias operacionales recurrentes", y en consecuencia estan los proyectos, los conceptos y los actos que soportan este avance. Se adiciona una pestaña donde se identifica la programación propuesta para atender estos 26 proyectos.  </t>
  </si>
  <si>
    <t xml:space="preserve">Gestión del Conocimiento y la Innovación </t>
  </si>
  <si>
    <t xml:space="preserve">Gestión del conocimiento y la innovación </t>
  </si>
  <si>
    <t>Evaluación de permisos y tramites ambientales</t>
  </si>
  <si>
    <t>Evaluación de licenciamiento ambiental</t>
  </si>
  <si>
    <t>Actuaciones sancionatorias Ambientales</t>
  </si>
  <si>
    <t xml:space="preserve">Gestión Administrativa </t>
  </si>
  <si>
    <t>Gestión Administrativa</t>
  </si>
  <si>
    <t>Participación ciudadana</t>
  </si>
  <si>
    <t>Control, Evaluación y Mejora</t>
  </si>
  <si>
    <t xml:space="preserve">Direccionamiento y Planeación  
Gestión del conocimiento y la innovación </t>
  </si>
  <si>
    <t xml:space="preserve">Evaluación de permisos y tramites ambientales 
Seguimiento de permisos y tramites ambientales </t>
  </si>
  <si>
    <t>Instrumentos y Regionalización</t>
  </si>
  <si>
    <t>Seguimiento de licenciamiento ambiental</t>
  </si>
  <si>
    <t>Gestión Contractual</t>
  </si>
  <si>
    <t>Grupo de Gestión Financiera y Presupuestal</t>
  </si>
  <si>
    <t xml:space="preserve">Gestión Financiera </t>
  </si>
  <si>
    <t xml:space="preserve">Gestión Documental </t>
  </si>
  <si>
    <t>Gestión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</si>
</sst>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quot;$&quot;\ * #,##0_-;\-&quot;$&quot;\ * #,##0_-;_-&quot;$&quot;\ * &quot;-&quot;??_-;_-@_-"/>
    <numFmt numFmtId="165"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b/>
      <sz val="12"/>
      <color theme="0"/>
      <name val="Calibri"/>
      <family val="2"/>
      <scheme val="minor"/>
    </font>
    <font>
      <b/>
      <sz val="14"/>
      <color theme="0"/>
      <name val="Calibri"/>
      <family val="2"/>
      <scheme val="minor"/>
    </font>
    <font>
      <b/>
      <sz val="9"/>
      <color indexed="8"/>
      <name val="Calibri"/>
      <family val="2"/>
      <scheme val="minor"/>
    </font>
    <font>
      <b/>
      <sz val="11"/>
      <color indexed="8"/>
      <name val="Calibri"/>
      <family val="2"/>
      <scheme val="minor"/>
    </font>
    <font>
      <sz val="11"/>
      <color rgb="FF000000"/>
      <name val="Calibri"/>
      <family val="2"/>
    </font>
    <font>
      <b/>
      <sz val="14"/>
      <color theme="1"/>
      <name val="Calibri"/>
      <family val="2"/>
      <scheme val="minor"/>
    </font>
    <font>
      <b/>
      <sz val="12"/>
      <color theme="1"/>
      <name val="Arial Narrow"/>
      <family val="2"/>
    </font>
    <font>
      <b/>
      <sz val="9"/>
      <color rgb="FFFF0000"/>
      <name val="Calibri"/>
      <family val="2"/>
      <scheme val="minor"/>
    </font>
    <font>
      <sz val="9"/>
      <color rgb="FFFF0000"/>
      <name val="Calibri"/>
      <family val="2"/>
      <scheme val="minor"/>
    </font>
    <font>
      <sz val="9"/>
      <color rgb="FF000000"/>
      <name val="Calibri"/>
      <charset val="1"/>
    </font>
    <font>
      <sz val="11"/>
      <color rgb="FF000000"/>
      <name val="Calibri"/>
    </font>
    <font>
      <b/>
      <sz val="11"/>
      <color rgb="FF000000"/>
      <name val="Calibri"/>
    </font>
    <font>
      <b/>
      <sz val="11"/>
      <color rgb="FFFFFFFF"/>
      <name val="Calibri"/>
    </font>
    <font>
      <b/>
      <sz val="14"/>
      <color rgb="FFFFFFFF"/>
      <name val="Calibri"/>
    </font>
    <font>
      <b/>
      <sz val="11"/>
      <color rgb="FF000000"/>
      <name val="Times New Roman"/>
      <family val="1"/>
    </font>
    <font>
      <sz val="9"/>
      <color rgb="FF000000"/>
      <name val="Calibri"/>
    </font>
    <font>
      <b/>
      <sz val="9"/>
      <color rgb="FF000000"/>
      <name val="Calibri"/>
    </font>
    <font>
      <b/>
      <sz val="14"/>
      <color rgb="FF000000"/>
      <name val="Calibri"/>
    </font>
    <font>
      <b/>
      <sz val="12"/>
      <color rgb="FF000000"/>
      <name val="Arial Narrow"/>
    </font>
    <font>
      <sz val="8"/>
      <color theme="1"/>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
      <patternFill patternType="solid">
        <fgColor rgb="FF305496"/>
        <bgColor indexed="64"/>
      </patternFill>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FFFFFF"/>
        <bgColor rgb="FF000000"/>
      </patternFill>
    </fill>
    <fill>
      <patternFill patternType="solid">
        <fgColor rgb="FF305496"/>
        <bgColor rgb="FF000000"/>
      </patternFill>
    </fill>
    <fill>
      <patternFill patternType="solid">
        <fgColor rgb="FFD0CECE"/>
        <bgColor rgb="FF000000"/>
      </patternFill>
    </fill>
    <fill>
      <patternFill patternType="solid">
        <fgColor rgb="FFDDEBF7"/>
        <bgColor rgb="FF000000"/>
      </patternFill>
    </fill>
  </fills>
  <borders count="8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indexed="64"/>
      </left>
      <right style="thin">
        <color indexed="64"/>
      </right>
      <top style="thin">
        <color indexed="64"/>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dotted">
        <color auto="1"/>
      </right>
      <top/>
      <bottom/>
      <diagonal/>
    </border>
    <border>
      <left style="thin">
        <color auto="1"/>
      </left>
      <right style="thin">
        <color auto="1"/>
      </right>
      <top/>
      <bottom style="dotted">
        <color auto="1"/>
      </bottom>
      <diagonal/>
    </border>
    <border>
      <left style="thin">
        <color indexed="64"/>
      </left>
      <right/>
      <top style="thin">
        <color indexed="64"/>
      </top>
      <bottom style="thin">
        <color indexed="64"/>
      </bottom>
      <diagonal/>
    </border>
    <border>
      <left style="thin">
        <color auto="1"/>
      </left>
      <right style="dotted">
        <color auto="1"/>
      </right>
      <top style="thin">
        <color rgb="FF000000"/>
      </top>
      <bottom style="thin">
        <color rgb="FF000000"/>
      </bottom>
      <diagonal/>
    </border>
    <border>
      <left style="dotted">
        <color auto="1"/>
      </left>
      <right style="thin">
        <color auto="1"/>
      </right>
      <top style="thin">
        <color rgb="FF000000"/>
      </top>
      <bottom style="thin">
        <color rgb="FF000000"/>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dotted">
        <color auto="1"/>
      </left>
      <right style="thin">
        <color rgb="FF000000"/>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diagonal/>
    </border>
    <border>
      <left/>
      <right style="thin">
        <color rgb="FF000000"/>
      </right>
      <top/>
      <bottom/>
      <diagonal/>
    </border>
    <border>
      <left/>
      <right style="dotted">
        <color auto="1"/>
      </right>
      <top/>
      <bottom/>
      <diagonal/>
    </border>
    <border>
      <left/>
      <right style="thin">
        <color indexed="64"/>
      </right>
      <top style="dotted">
        <color auto="1"/>
      </top>
      <bottom/>
      <diagonal/>
    </border>
    <border>
      <left/>
      <right style="thin">
        <color indexed="64"/>
      </right>
      <top/>
      <bottom/>
      <diagonal/>
    </border>
    <border>
      <left style="thin">
        <color auto="1"/>
      </left>
      <right/>
      <top style="dotted">
        <color auto="1"/>
      </top>
      <bottom/>
      <diagonal/>
    </border>
    <border>
      <left/>
      <right style="thin">
        <color indexed="64"/>
      </right>
      <top/>
      <bottom style="dotted">
        <color auto="1"/>
      </bottom>
      <diagonal/>
    </border>
    <border>
      <left style="thin">
        <color auto="1"/>
      </left>
      <right style="dotted">
        <color auto="1"/>
      </right>
      <top style="dotted">
        <color auto="1"/>
      </top>
      <bottom/>
      <diagonal/>
    </border>
    <border>
      <left/>
      <right style="thin">
        <color auto="1"/>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1"/>
      </left>
      <right style="thin">
        <color theme="9" tint="0.39997558519241921"/>
      </right>
      <top/>
      <bottom style="thin">
        <color theme="9" tint="0.39997558519241921"/>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rgb="FF305496"/>
      </left>
      <right style="thin">
        <color rgb="FF305496"/>
      </right>
      <top/>
      <bottom style="thin">
        <color rgb="FF305496"/>
      </bottom>
      <diagonal/>
    </border>
    <border>
      <left/>
      <right/>
      <top style="thin">
        <color rgb="FF305496"/>
      </top>
      <bottom/>
      <diagonal/>
    </border>
    <border>
      <left style="thin">
        <color rgb="FF305496"/>
      </left>
      <right style="thin">
        <color rgb="FF305496"/>
      </right>
      <top style="thin">
        <color rgb="FF305496"/>
      </top>
      <bottom style="thin">
        <color rgb="FF305496"/>
      </bottom>
      <diagonal/>
    </border>
    <border>
      <left/>
      <right style="thin">
        <color rgb="FF305496"/>
      </right>
      <top style="thin">
        <color rgb="FF305496"/>
      </top>
      <bottom style="thin">
        <color rgb="FF305496"/>
      </bottom>
      <diagonal/>
    </border>
    <border>
      <left/>
      <right/>
      <top style="thin">
        <color rgb="FF305496"/>
      </top>
      <bottom style="thin">
        <color rgb="FF305496"/>
      </bottom>
      <diagonal/>
    </border>
    <border>
      <left/>
      <right style="thin">
        <color rgb="FF305496"/>
      </right>
      <top/>
      <bottom style="thin">
        <color rgb="FF305496"/>
      </bottom>
      <diagonal/>
    </border>
    <border>
      <left style="thin">
        <color rgb="FFA9D08E"/>
      </left>
      <right style="thin">
        <color rgb="FFA9D08E"/>
      </right>
      <top/>
      <bottom style="thin">
        <color rgb="FFA9D08E"/>
      </bottom>
      <diagonal/>
    </border>
    <border>
      <left/>
      <right style="thin">
        <color rgb="FFA9D08E"/>
      </right>
      <top/>
      <bottom style="thin">
        <color rgb="FFA9D08E"/>
      </bottom>
      <diagonal/>
    </border>
    <border>
      <left style="thin">
        <color rgb="FF305496"/>
      </left>
      <right style="thin">
        <color rgb="FF305496"/>
      </right>
      <top style="thin">
        <color rgb="FF305496"/>
      </top>
      <bottom style="thin">
        <color indexed="64"/>
      </bottom>
      <diagonal/>
    </border>
  </borders>
  <cellStyleXfs count="4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347">
    <xf numFmtId="0" fontId="0" fillId="0" borderId="0" xfId="0"/>
    <xf numFmtId="164" fontId="0" fillId="0" borderId="0" xfId="1" applyNumberFormat="1" applyFont="1"/>
    <xf numFmtId="0" fontId="0" fillId="0" borderId="0" xfId="0" applyAlignme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0" fontId="0" fillId="0" borderId="0" xfId="0" applyBorder="1" applyAlignment="1"/>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0" xfId="0" applyFont="1" applyBorder="1" applyAlignment="1"/>
    <xf numFmtId="0" fontId="0" fillId="0" borderId="0" xfId="0" applyBorder="1" applyAlignment="1">
      <alignment horizontal="left" vertical="center"/>
    </xf>
    <xf numFmtId="164" fontId="13" fillId="34" borderId="11" xfId="1" applyNumberFormat="1" applyFont="1" applyFill="1" applyBorder="1" applyAlignment="1">
      <alignment horizontal="center" vertical="center" wrapText="1"/>
    </xf>
    <xf numFmtId="164" fontId="18" fillId="35" borderId="12" xfId="1" applyNumberFormat="1" applyFont="1" applyFill="1" applyBorder="1" applyAlignment="1">
      <alignment vertical="center" wrapText="1"/>
    </xf>
    <xf numFmtId="164"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10" fontId="19" fillId="35" borderId="10" xfId="0" applyNumberFormat="1" applyFont="1" applyFill="1" applyBorder="1" applyAlignment="1">
      <alignment horizontal="center" vertical="center" wrapText="1"/>
    </xf>
    <xf numFmtId="0" fontId="24" fillId="0" borderId="0" xfId="0" applyFont="1" applyAlignment="1">
      <alignment horizontal="center" vertical="center"/>
    </xf>
    <xf numFmtId="0" fontId="16" fillId="35" borderId="0" xfId="0" applyFont="1" applyFill="1"/>
    <xf numFmtId="0" fontId="13" fillId="36" borderId="26" xfId="0" applyFont="1" applyFill="1" applyBorder="1" applyAlignment="1">
      <alignment horizontal="right" wrapText="1"/>
    </xf>
    <xf numFmtId="0" fontId="13" fillId="36" borderId="27" xfId="0" applyFont="1" applyFill="1" applyBorder="1" applyAlignment="1">
      <alignment horizontal="right" wrapText="1"/>
    </xf>
    <xf numFmtId="0" fontId="0" fillId="35" borderId="0" xfId="0" applyFill="1" applyAlignment="1">
      <alignment horizontal="center"/>
    </xf>
    <xf numFmtId="0" fontId="16" fillId="37" borderId="28" xfId="0" applyFont="1" applyFill="1" applyBorder="1" applyAlignment="1">
      <alignment horizontal="center" vertical="center"/>
    </xf>
    <xf numFmtId="0" fontId="0" fillId="37" borderId="28" xfId="0" applyFill="1" applyBorder="1"/>
    <xf numFmtId="9" fontId="16" fillId="37" borderId="29" xfId="2" applyFont="1" applyFill="1" applyBorder="1" applyAlignment="1">
      <alignment horizontal="right"/>
    </xf>
    <xf numFmtId="9" fontId="16" fillId="37" borderId="30" xfId="2" applyFont="1" applyFill="1" applyBorder="1" applyAlignment="1">
      <alignment horizontal="right"/>
    </xf>
    <xf numFmtId="10" fontId="16" fillId="37" borderId="29" xfId="2" applyNumberFormat="1" applyFont="1" applyFill="1" applyBorder="1" applyAlignment="1">
      <alignment horizontal="right"/>
    </xf>
    <xf numFmtId="10" fontId="16" fillId="37" borderId="30" xfId="2" applyNumberFormat="1" applyFont="1" applyFill="1" applyBorder="1" applyAlignment="1">
      <alignment horizontal="right"/>
    </xf>
    <xf numFmtId="0" fontId="0" fillId="38" borderId="28" xfId="0" applyFill="1" applyBorder="1"/>
    <xf numFmtId="10" fontId="0" fillId="38" borderId="29" xfId="2" applyNumberFormat="1" applyFont="1" applyFill="1" applyBorder="1" applyAlignment="1">
      <alignment horizontal="right"/>
    </xf>
    <xf numFmtId="10" fontId="0" fillId="38" borderId="30" xfId="2" applyNumberFormat="1" applyFont="1" applyFill="1" applyBorder="1" applyAlignment="1">
      <alignment horizontal="right"/>
    </xf>
    <xf numFmtId="10" fontId="0" fillId="38" borderId="33" xfId="2" applyNumberFormat="1" applyFont="1" applyFill="1" applyBorder="1" applyAlignment="1">
      <alignment horizontal="right"/>
    </xf>
    <xf numFmtId="0" fontId="16" fillId="37" borderId="35" xfId="0" applyFont="1" applyFill="1" applyBorder="1"/>
    <xf numFmtId="10" fontId="16" fillId="37" borderId="26" xfId="2" applyNumberFormat="1" applyFont="1" applyFill="1" applyBorder="1" applyAlignment="1">
      <alignment horizontal="right"/>
    </xf>
    <xf numFmtId="10" fontId="16" fillId="37" borderId="36" xfId="2" applyNumberFormat="1" applyFont="1" applyFill="1" applyBorder="1" applyAlignment="1">
      <alignment horizontal="right"/>
    </xf>
    <xf numFmtId="10" fontId="16" fillId="37" borderId="37" xfId="2" applyNumberFormat="1" applyFont="1" applyFill="1" applyBorder="1" applyAlignment="1">
      <alignment horizontal="right"/>
    </xf>
    <xf numFmtId="165" fontId="16" fillId="37" borderId="30" xfId="2" applyNumberFormat="1" applyFont="1" applyFill="1" applyBorder="1" applyAlignment="1">
      <alignment horizontal="right"/>
    </xf>
    <xf numFmtId="0" fontId="16" fillId="37" borderId="38" xfId="0" applyFont="1" applyFill="1" applyBorder="1" applyAlignment="1">
      <alignment horizontal="center" vertical="center"/>
    </xf>
    <xf numFmtId="0" fontId="0" fillId="37" borderId="38" xfId="0" applyFill="1" applyBorder="1"/>
    <xf numFmtId="10" fontId="16" fillId="37" borderId="39" xfId="2" applyNumberFormat="1" applyFont="1" applyFill="1" applyBorder="1" applyAlignment="1">
      <alignment horizontal="right"/>
    </xf>
    <xf numFmtId="10" fontId="16" fillId="37" borderId="40" xfId="2" applyNumberFormat="1" applyFont="1" applyFill="1" applyBorder="1" applyAlignment="1">
      <alignment horizontal="right"/>
    </xf>
    <xf numFmtId="0" fontId="0" fillId="35" borderId="38" xfId="0" applyFill="1" applyBorder="1"/>
    <xf numFmtId="10" fontId="0" fillId="35" borderId="39" xfId="2" applyNumberFormat="1" applyFont="1" applyFill="1" applyBorder="1" applyAlignment="1">
      <alignment horizontal="right"/>
    </xf>
    <xf numFmtId="165" fontId="0" fillId="35" borderId="41" xfId="2" applyNumberFormat="1" applyFont="1" applyFill="1" applyBorder="1" applyAlignment="1">
      <alignment horizontal="right"/>
    </xf>
    <xf numFmtId="10" fontId="0" fillId="35" borderId="40" xfId="2" applyNumberFormat="1" applyFont="1" applyFill="1" applyBorder="1" applyAlignment="1">
      <alignment horizontal="right"/>
    </xf>
    <xf numFmtId="10" fontId="0" fillId="35" borderId="41" xfId="2" applyNumberFormat="1" applyFont="1" applyFill="1" applyBorder="1" applyAlignment="1">
      <alignment horizontal="right"/>
    </xf>
    <xf numFmtId="10" fontId="0" fillId="35" borderId="42" xfId="2" applyNumberFormat="1" applyFont="1" applyFill="1" applyBorder="1" applyAlignment="1">
      <alignment horizontal="right"/>
    </xf>
    <xf numFmtId="10" fontId="0" fillId="35" borderId="43" xfId="2" applyNumberFormat="1" applyFont="1" applyFill="1" applyBorder="1" applyAlignment="1">
      <alignment horizontal="right"/>
    </xf>
    <xf numFmtId="0" fontId="0" fillId="35" borderId="44" xfId="0" applyFill="1" applyBorder="1"/>
    <xf numFmtId="10" fontId="0" fillId="35" borderId="33" xfId="2" applyNumberFormat="1" applyFont="1" applyFill="1" applyBorder="1" applyAlignment="1">
      <alignment horizontal="right"/>
    </xf>
    <xf numFmtId="10" fontId="0" fillId="35" borderId="45" xfId="2" applyNumberFormat="1" applyFont="1" applyFill="1" applyBorder="1" applyAlignment="1">
      <alignment horizontal="right"/>
    </xf>
    <xf numFmtId="10" fontId="0" fillId="35" borderId="46" xfId="2" applyNumberFormat="1" applyFont="1" applyFill="1" applyBorder="1" applyAlignment="1">
      <alignment horizontal="right"/>
    </xf>
    <xf numFmtId="0" fontId="0" fillId="35" borderId="49" xfId="0" applyFill="1" applyBorder="1"/>
    <xf numFmtId="165" fontId="0" fillId="35" borderId="40" xfId="2" applyNumberFormat="1" applyFont="1" applyFill="1" applyBorder="1" applyAlignment="1">
      <alignment horizontal="right"/>
    </xf>
    <xf numFmtId="10" fontId="0" fillId="35" borderId="29" xfId="2" applyNumberFormat="1" applyFont="1" applyFill="1" applyBorder="1" applyAlignment="1">
      <alignment horizontal="right"/>
    </xf>
    <xf numFmtId="10" fontId="0" fillId="35" borderId="51" xfId="2" applyNumberFormat="1" applyFont="1" applyFill="1" applyBorder="1" applyAlignment="1">
      <alignment horizontal="right"/>
    </xf>
    <xf numFmtId="0" fontId="0" fillId="0" borderId="49" xfId="0" applyBorder="1"/>
    <xf numFmtId="9" fontId="0" fillId="35" borderId="51" xfId="2" applyFont="1" applyFill="1" applyBorder="1" applyAlignment="1">
      <alignment horizontal="right"/>
    </xf>
    <xf numFmtId="165" fontId="0" fillId="35" borderId="51" xfId="2" applyNumberFormat="1" applyFont="1" applyFill="1" applyBorder="1" applyAlignment="1">
      <alignment horizontal="right"/>
    </xf>
    <xf numFmtId="9" fontId="0" fillId="35" borderId="41" xfId="2" applyFont="1" applyFill="1" applyBorder="1" applyAlignment="1">
      <alignment horizontal="right"/>
    </xf>
    <xf numFmtId="0" fontId="21" fillId="36" borderId="35" xfId="0" applyFont="1" applyFill="1" applyBorder="1"/>
    <xf numFmtId="10" fontId="21" fillId="36" borderId="26" xfId="0" applyNumberFormat="1" applyFont="1" applyFill="1" applyBorder="1" applyAlignment="1">
      <alignment horizontal="right"/>
    </xf>
    <xf numFmtId="0" fontId="26" fillId="39" borderId="61" xfId="0" applyFont="1" applyFill="1" applyBorder="1" applyAlignment="1">
      <alignment vertical="center" wrapText="1"/>
    </xf>
    <xf numFmtId="10" fontId="27" fillId="39" borderId="61" xfId="0" applyNumberFormat="1" applyFont="1" applyFill="1" applyBorder="1" applyAlignment="1">
      <alignment horizontal="center" vertical="center" wrapText="1"/>
    </xf>
    <xf numFmtId="0" fontId="18" fillId="35" borderId="0" xfId="0" applyFont="1" applyFill="1" applyBorder="1" applyAlignment="1">
      <alignment horizontal="center" vertical="center" wrapText="1"/>
    </xf>
    <xf numFmtId="0" fontId="19" fillId="35" borderId="0" xfId="0" applyFont="1" applyFill="1" applyBorder="1" applyAlignment="1">
      <alignment horizontal="center" vertical="center" wrapText="1"/>
    </xf>
    <xf numFmtId="164" fontId="18" fillId="35" borderId="0" xfId="1" applyNumberFormat="1" applyFont="1" applyFill="1" applyBorder="1" applyAlignment="1">
      <alignment horizontal="center" vertical="center" wrapText="1"/>
    </xf>
    <xf numFmtId="1" fontId="18" fillId="35" borderId="0" xfId="0" applyNumberFormat="1" applyFont="1" applyFill="1" applyBorder="1" applyAlignment="1">
      <alignment horizontal="center" vertical="center" wrapText="1"/>
    </xf>
    <xf numFmtId="9" fontId="19" fillId="35" borderId="0" xfId="0" applyNumberFormat="1" applyFont="1" applyFill="1" applyBorder="1" applyAlignment="1">
      <alignment horizontal="center" vertical="center" wrapText="1"/>
    </xf>
    <xf numFmtId="9" fontId="19" fillId="35" borderId="0" xfId="2" applyFont="1" applyFill="1" applyBorder="1" applyAlignment="1">
      <alignment horizontal="center" vertical="center" wrapText="1"/>
    </xf>
    <xf numFmtId="0" fontId="18" fillId="35" borderId="0" xfId="0" applyFont="1" applyFill="1" applyBorder="1" applyAlignment="1">
      <alignment horizontal="left" vertical="center" wrapText="1"/>
    </xf>
    <xf numFmtId="9" fontId="18" fillId="35" borderId="10" xfId="2" applyFont="1" applyFill="1" applyBorder="1" applyAlignment="1">
      <alignment horizontal="center" vertical="center" wrapText="1"/>
    </xf>
    <xf numFmtId="9" fontId="19" fillId="35" borderId="10" xfId="2" applyFont="1" applyFill="1" applyBorder="1" applyAlignment="1">
      <alignment vertical="center" wrapText="1"/>
    </xf>
    <xf numFmtId="10" fontId="18" fillId="35" borderId="10" xfId="0" applyNumberFormat="1" applyFont="1" applyFill="1" applyBorder="1" applyAlignment="1">
      <alignment horizontal="center" vertical="center" wrapText="1"/>
    </xf>
    <xf numFmtId="10" fontId="19" fillId="35" borderId="10" xfId="2" applyNumberFormat="1" applyFont="1" applyFill="1" applyBorder="1" applyAlignment="1">
      <alignment horizontal="center" vertical="center" wrapText="1"/>
    </xf>
    <xf numFmtId="9" fontId="0" fillId="0" borderId="0" xfId="2" applyFont="1" applyAlignment="1">
      <alignment horizontal="center" vertical="center"/>
    </xf>
    <xf numFmtId="9" fontId="0" fillId="0" borderId="0" xfId="2" applyFont="1" applyBorder="1" applyAlignment="1">
      <alignment horizontal="center" vertical="center"/>
    </xf>
    <xf numFmtId="9" fontId="13" fillId="34" borderId="11" xfId="2" applyFont="1" applyFill="1" applyBorder="1" applyAlignment="1">
      <alignment horizontal="center" vertical="center" wrapText="1"/>
    </xf>
    <xf numFmtId="9" fontId="27" fillId="39" borderId="61" xfId="2" applyFont="1" applyFill="1" applyBorder="1" applyAlignment="1">
      <alignment horizontal="center" vertical="center" wrapText="1"/>
    </xf>
    <xf numFmtId="9" fontId="18" fillId="35" borderId="0" xfId="2" applyFont="1" applyFill="1" applyBorder="1" applyAlignment="1">
      <alignment horizontal="center" vertical="center" wrapText="1"/>
    </xf>
    <xf numFmtId="9" fontId="19" fillId="40" borderId="10" xfId="2" applyFont="1" applyFill="1" applyBorder="1" applyAlignment="1">
      <alignment horizontal="center" vertical="center" wrapText="1"/>
    </xf>
    <xf numFmtId="0" fontId="18" fillId="40" borderId="10" xfId="0" applyFont="1" applyFill="1" applyBorder="1" applyAlignment="1">
      <alignment horizontal="center" vertical="center" wrapText="1"/>
    </xf>
    <xf numFmtId="9" fontId="18" fillId="40" borderId="10" xfId="2" applyFont="1" applyFill="1" applyBorder="1" applyAlignment="1">
      <alignment horizontal="center" vertical="center" wrapText="1"/>
    </xf>
    <xf numFmtId="10" fontId="18" fillId="40" borderId="10" xfId="0" applyNumberFormat="1" applyFont="1" applyFill="1" applyBorder="1" applyAlignment="1">
      <alignment horizontal="center" vertical="center" wrapText="1"/>
    </xf>
    <xf numFmtId="9" fontId="19" fillId="40" borderId="12" xfId="2" applyFont="1" applyFill="1" applyBorder="1" applyAlignment="1">
      <alignment vertical="center" wrapText="1"/>
    </xf>
    <xf numFmtId="10" fontId="0" fillId="0" borderId="0" xfId="2" applyNumberFormat="1" applyFont="1" applyAlignment="1">
      <alignment horizontal="center" vertical="center"/>
    </xf>
    <xf numFmtId="10" fontId="0" fillId="0" borderId="0" xfId="2" applyNumberFormat="1" applyFont="1" applyBorder="1" applyAlignment="1">
      <alignment horizontal="center" vertical="center"/>
    </xf>
    <xf numFmtId="10" fontId="13" fillId="34" borderId="11" xfId="2" applyNumberFormat="1" applyFont="1" applyFill="1" applyBorder="1" applyAlignment="1">
      <alignment horizontal="center" vertical="center" wrapText="1"/>
    </xf>
    <xf numFmtId="10" fontId="27" fillId="39" borderId="61" xfId="2" applyNumberFormat="1" applyFont="1" applyFill="1" applyBorder="1" applyAlignment="1">
      <alignment horizontal="center" vertical="center" wrapText="1"/>
    </xf>
    <xf numFmtId="10" fontId="18" fillId="35" borderId="0" xfId="2" applyNumberFormat="1" applyFont="1" applyFill="1" applyBorder="1" applyAlignment="1">
      <alignment horizontal="center" vertical="center" wrapText="1"/>
    </xf>
    <xf numFmtId="2" fontId="19" fillId="35" borderId="10" xfId="2" applyNumberFormat="1" applyFont="1" applyFill="1" applyBorder="1" applyAlignment="1">
      <alignment horizontal="center" vertical="center" wrapText="1"/>
    </xf>
    <xf numFmtId="10" fontId="18" fillId="35" borderId="10" xfId="2" applyNumberFormat="1" applyFont="1" applyFill="1" applyBorder="1" applyAlignment="1">
      <alignment horizontal="center" vertical="center" wrapText="1"/>
    </xf>
    <xf numFmtId="10" fontId="18" fillId="40" borderId="10" xfId="2" applyNumberFormat="1" applyFont="1" applyFill="1" applyBorder="1" applyAlignment="1">
      <alignment horizontal="center" vertical="center" wrapText="1"/>
    </xf>
    <xf numFmtId="10" fontId="28" fillId="35" borderId="10" xfId="2" applyNumberFormat="1" applyFont="1" applyFill="1" applyBorder="1" applyAlignment="1">
      <alignment horizontal="center" vertical="center" wrapText="1"/>
    </xf>
    <xf numFmtId="10" fontId="29" fillId="35" borderId="10" xfId="2" applyNumberFormat="1" applyFont="1" applyFill="1" applyBorder="1" applyAlignment="1">
      <alignment horizontal="center" vertical="center" wrapText="1"/>
    </xf>
    <xf numFmtId="2" fontId="28" fillId="35" borderId="10" xfId="2" applyNumberFormat="1" applyFont="1" applyFill="1" applyBorder="1" applyAlignment="1">
      <alignment horizontal="center" vertical="center" wrapText="1"/>
    </xf>
    <xf numFmtId="10" fontId="0" fillId="0" borderId="29" xfId="2" applyNumberFormat="1" applyFont="1" applyFill="1" applyBorder="1" applyAlignment="1">
      <alignment horizontal="right"/>
    </xf>
    <xf numFmtId="10" fontId="0" fillId="0" borderId="41" xfId="2" applyNumberFormat="1" applyFont="1" applyFill="1" applyBorder="1" applyAlignment="1">
      <alignment horizontal="right"/>
    </xf>
    <xf numFmtId="10" fontId="0" fillId="0" borderId="51" xfId="2" applyNumberFormat="1" applyFont="1" applyFill="1" applyBorder="1" applyAlignment="1">
      <alignment horizontal="right"/>
    </xf>
    <xf numFmtId="0" fontId="19" fillId="35" borderId="10" xfId="2" applyNumberFormat="1" applyFont="1" applyFill="1" applyBorder="1" applyAlignment="1">
      <alignment horizontal="center" vertical="center" wrapText="1"/>
    </xf>
    <xf numFmtId="9" fontId="19" fillId="35" borderId="12" xfId="2" applyFont="1" applyFill="1" applyBorder="1" applyAlignment="1">
      <alignment vertical="center" wrapText="1"/>
    </xf>
    <xf numFmtId="0" fontId="16" fillId="37" borderId="32" xfId="0" applyFont="1" applyFill="1" applyBorder="1" applyAlignment="1">
      <alignment horizontal="center" vertical="center"/>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0" fontId="23" fillId="35" borderId="10" xfId="0" applyFont="1" applyFill="1" applyBorder="1" applyAlignment="1">
      <alignment horizontal="center" vertical="center" wrapText="1"/>
    </xf>
    <xf numFmtId="0" fontId="18" fillId="35" borderId="12" xfId="0" applyFont="1" applyFill="1" applyBorder="1" applyAlignment="1">
      <alignment horizontal="left" vertical="center" wrapText="1"/>
    </xf>
    <xf numFmtId="9" fontId="19" fillId="35"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18" fillId="35" borderId="12" xfId="2" applyFont="1" applyFill="1" applyBorder="1" applyAlignment="1">
      <alignment horizontal="center" vertical="center" wrapText="1"/>
    </xf>
    <xf numFmtId="1" fontId="19" fillId="35" borderId="10" xfId="2" applyNumberFormat="1" applyFont="1" applyFill="1" applyBorder="1" applyAlignment="1">
      <alignment horizontal="center" vertical="center" wrapText="1"/>
    </xf>
    <xf numFmtId="165" fontId="19" fillId="35" borderId="10" xfId="2" applyNumberFormat="1" applyFont="1" applyFill="1" applyBorder="1" applyAlignment="1">
      <alignment horizontal="center" vertical="center" wrapText="1"/>
    </xf>
    <xf numFmtId="0" fontId="30" fillId="0" borderId="0" xfId="0" applyFont="1" applyAlignment="1">
      <alignment vertical="center" wrapText="1"/>
    </xf>
    <xf numFmtId="9" fontId="18" fillId="35" borderId="10" xfId="0" applyNumberFormat="1" applyFont="1" applyFill="1" applyBorder="1" applyAlignment="1">
      <alignment horizontal="center" vertical="center" wrapText="1"/>
    </xf>
    <xf numFmtId="10" fontId="0" fillId="35" borderId="0" xfId="0" applyNumberFormat="1" applyFill="1"/>
    <xf numFmtId="9" fontId="18" fillId="35" borderId="10" xfId="2" applyFont="1" applyFill="1" applyBorder="1" applyAlignment="1">
      <alignment vertical="center" wrapText="1"/>
    </xf>
    <xf numFmtId="9" fontId="16" fillId="0" borderId="0" xfId="0" applyNumberFormat="1" applyFont="1" applyAlignment="1">
      <alignment horizontal="center" vertical="center"/>
    </xf>
    <xf numFmtId="0" fontId="36" fillId="42" borderId="0" xfId="0" applyFont="1" applyFill="1" applyAlignment="1">
      <alignment wrapText="1"/>
    </xf>
    <xf numFmtId="0" fontId="31" fillId="0" borderId="0" xfId="0" applyFont="1" applyAlignment="1">
      <alignment wrapText="1"/>
    </xf>
    <xf numFmtId="0" fontId="32" fillId="0" borderId="0" xfId="0" applyFont="1" applyAlignment="1">
      <alignment wrapText="1"/>
    </xf>
    <xf numFmtId="0" fontId="31" fillId="42" borderId="0" xfId="0" applyFont="1" applyFill="1" applyAlignment="1">
      <alignment wrapText="1"/>
    </xf>
    <xf numFmtId="0" fontId="0" fillId="0" borderId="0" xfId="0" applyAlignment="1">
      <alignment wrapText="1"/>
    </xf>
    <xf numFmtId="0" fontId="36" fillId="42" borderId="77" xfId="0" applyFont="1" applyFill="1" applyBorder="1" applyAlignment="1">
      <alignment vertical="center" wrapText="1"/>
    </xf>
    <xf numFmtId="0" fontId="36" fillId="42" borderId="78" xfId="0" applyFont="1" applyFill="1" applyBorder="1" applyAlignment="1">
      <alignment vertical="center" wrapText="1"/>
    </xf>
    <xf numFmtId="0" fontId="37" fillId="44" borderId="78" xfId="0" applyFont="1" applyFill="1" applyBorder="1" applyAlignment="1">
      <alignment vertical="center" wrapText="1"/>
    </xf>
    <xf numFmtId="0" fontId="36" fillId="44" borderId="78" xfId="0" applyFont="1" applyFill="1" applyBorder="1" applyAlignment="1">
      <alignment vertical="center" wrapText="1"/>
    </xf>
    <xf numFmtId="0" fontId="36" fillId="42" borderId="0" xfId="0" applyFont="1" applyFill="1" applyAlignment="1">
      <alignment vertical="center" wrapText="1"/>
    </xf>
    <xf numFmtId="0" fontId="18" fillId="35" borderId="0" xfId="0" applyFont="1" applyFill="1" applyAlignment="1">
      <alignment horizontal="left" vertical="center"/>
    </xf>
    <xf numFmtId="0" fontId="36" fillId="42" borderId="75" xfId="0" applyFont="1" applyFill="1" applyBorder="1" applyAlignment="1">
      <alignment vertical="center" wrapText="1"/>
    </xf>
    <xf numFmtId="0" fontId="36" fillId="42" borderId="80" xfId="0" applyFont="1" applyFill="1" applyBorder="1" applyAlignment="1">
      <alignment vertical="center" wrapText="1"/>
    </xf>
    <xf numFmtId="0" fontId="37" fillId="44" borderId="80" xfId="0" applyFont="1" applyFill="1" applyBorder="1" applyAlignment="1">
      <alignment vertical="center" wrapText="1"/>
    </xf>
    <xf numFmtId="0" fontId="36" fillId="44" borderId="80" xfId="0" applyFont="1" applyFill="1" applyBorder="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31" fillId="42" borderId="0" xfId="0" applyFont="1" applyFill="1" applyAlignment="1">
      <alignment vertical="center" wrapText="1"/>
    </xf>
    <xf numFmtId="0" fontId="36" fillId="42" borderId="74" xfId="0" applyFont="1" applyFill="1" applyBorder="1" applyAlignment="1">
      <alignment vertical="center" wrapText="1"/>
    </xf>
    <xf numFmtId="0" fontId="36" fillId="42" borderId="83" xfId="0" applyFont="1" applyFill="1" applyBorder="1" applyAlignment="1">
      <alignment vertical="center" wrapText="1"/>
    </xf>
    <xf numFmtId="0" fontId="37" fillId="42" borderId="0" xfId="0" applyFont="1" applyFill="1" applyAlignment="1">
      <alignment vertical="center" wrapText="1"/>
    </xf>
    <xf numFmtId="0" fontId="37" fillId="42" borderId="78" xfId="0" applyFont="1" applyFill="1" applyBorder="1" applyAlignment="1">
      <alignment vertical="center" wrapText="1"/>
    </xf>
    <xf numFmtId="0" fontId="32" fillId="0" borderId="0" xfId="0" applyFont="1" applyAlignment="1">
      <alignment horizontal="center" wrapText="1"/>
    </xf>
    <xf numFmtId="0" fontId="31" fillId="0" borderId="0" xfId="0" applyFont="1" applyAlignment="1">
      <alignment horizontal="center" wrapText="1"/>
    </xf>
    <xf numFmtId="9" fontId="37" fillId="42" borderId="78" xfId="0" applyNumberFormat="1" applyFont="1" applyFill="1" applyBorder="1" applyAlignment="1">
      <alignment horizontal="center" vertical="center" wrapText="1"/>
    </xf>
    <xf numFmtId="0" fontId="36" fillId="42" borderId="78" xfId="0" applyFont="1" applyFill="1" applyBorder="1" applyAlignment="1">
      <alignment horizontal="center" vertical="center" wrapText="1"/>
    </xf>
    <xf numFmtId="9" fontId="37" fillId="42" borderId="80" xfId="0" applyNumberFormat="1" applyFont="1" applyFill="1" applyBorder="1" applyAlignment="1">
      <alignment horizontal="center" vertical="center" wrapText="1"/>
    </xf>
    <xf numFmtId="9" fontId="36" fillId="42" borderId="80" xfId="0" applyNumberFormat="1" applyFont="1" applyFill="1" applyBorder="1" applyAlignment="1">
      <alignment horizontal="center" vertical="center" wrapText="1"/>
    </xf>
    <xf numFmtId="0" fontId="36" fillId="42" borderId="80" xfId="0" applyFont="1" applyFill="1" applyBorder="1" applyAlignment="1">
      <alignment horizontal="center" vertical="center" wrapText="1"/>
    </xf>
    <xf numFmtId="0" fontId="32" fillId="0" borderId="0" xfId="0" applyFont="1" applyAlignment="1">
      <alignment horizontal="center" vertical="center" wrapText="1"/>
    </xf>
    <xf numFmtId="0" fontId="38" fillId="45" borderId="81" xfId="0" applyFont="1" applyFill="1" applyBorder="1" applyAlignment="1">
      <alignment horizontal="center" vertical="center" wrapText="1"/>
    </xf>
    <xf numFmtId="0" fontId="39" fillId="45" borderId="82" xfId="0" applyFont="1" applyFill="1" applyBorder="1" applyAlignment="1">
      <alignment horizontal="center" vertical="center" wrapText="1"/>
    </xf>
    <xf numFmtId="9" fontId="36" fillId="42" borderId="78" xfId="0" applyNumberFormat="1" applyFont="1" applyFill="1" applyBorder="1" applyAlignment="1">
      <alignment horizontal="center" vertical="center" wrapText="1"/>
    </xf>
    <xf numFmtId="0" fontId="36" fillId="42" borderId="78" xfId="0" quotePrefix="1" applyFont="1" applyFill="1" applyBorder="1" applyAlignment="1">
      <alignment horizontal="center" vertical="center" wrapText="1"/>
    </xf>
    <xf numFmtId="0" fontId="36" fillId="42" borderId="80" xfId="0" quotePrefix="1" applyFont="1" applyFill="1" applyBorder="1" applyAlignment="1">
      <alignment horizontal="center" vertical="center" wrapText="1"/>
    </xf>
    <xf numFmtId="0" fontId="37" fillId="42" borderId="0" xfId="0" applyFont="1" applyFill="1" applyAlignment="1">
      <alignment horizontal="center" vertical="center" wrapText="1"/>
    </xf>
    <xf numFmtId="0" fontId="36" fillId="42" borderId="0" xfId="0" applyFont="1" applyFill="1" applyAlignment="1">
      <alignment horizontal="center" vertical="center" wrapText="1"/>
    </xf>
    <xf numFmtId="0" fontId="37" fillId="44" borderId="78" xfId="0" applyFont="1" applyFill="1" applyBorder="1" applyAlignment="1">
      <alignment horizontal="center" vertical="center" wrapText="1"/>
    </xf>
    <xf numFmtId="0" fontId="36" fillId="44" borderId="78" xfId="0" applyFont="1" applyFill="1" applyBorder="1" applyAlignment="1">
      <alignment horizontal="center" vertical="center" wrapText="1"/>
    </xf>
    <xf numFmtId="0" fontId="37" fillId="44" borderId="80" xfId="0" applyFont="1" applyFill="1" applyBorder="1" applyAlignment="1">
      <alignment horizontal="center" vertical="center" wrapText="1"/>
    </xf>
    <xf numFmtId="0" fontId="36" fillId="44" borderId="80" xfId="0" applyFont="1" applyFill="1" applyBorder="1" applyAlignment="1">
      <alignment horizontal="center" vertical="center" wrapText="1"/>
    </xf>
    <xf numFmtId="0" fontId="37" fillId="42" borderId="80" xfId="0" applyFont="1" applyFill="1" applyBorder="1" applyAlignment="1">
      <alignment horizontal="center" vertical="center" wrapText="1"/>
    </xf>
    <xf numFmtId="0" fontId="31" fillId="42" borderId="0" xfId="0" applyFont="1" applyFill="1" applyAlignment="1">
      <alignment horizontal="center" wrapText="1"/>
    </xf>
    <xf numFmtId="0" fontId="33" fillId="43" borderId="68" xfId="0" applyFont="1" applyFill="1" applyBorder="1" applyAlignment="1">
      <alignment horizontal="center" vertical="center" wrapText="1"/>
    </xf>
    <xf numFmtId="0" fontId="33" fillId="43" borderId="69" xfId="0" applyFont="1" applyFill="1" applyBorder="1" applyAlignment="1">
      <alignment horizontal="center" vertical="center" wrapText="1"/>
    </xf>
    <xf numFmtId="0" fontId="35" fillId="42" borderId="0" xfId="0" applyFont="1" applyFill="1" applyAlignment="1">
      <alignment horizontal="center" vertical="center" wrapText="1"/>
    </xf>
    <xf numFmtId="0" fontId="20" fillId="33" borderId="0" xfId="0" applyFont="1" applyFill="1" applyAlignment="1">
      <alignment horizontal="center" vertical="center"/>
    </xf>
    <xf numFmtId="0" fontId="33" fillId="43" borderId="71" xfId="0" applyFont="1" applyFill="1" applyBorder="1" applyAlignment="1">
      <alignment horizontal="center" vertical="center" wrapText="1"/>
    </xf>
    <xf numFmtId="0" fontId="33" fillId="43" borderId="72" xfId="0" applyFont="1" applyFill="1" applyBorder="1" applyAlignment="1">
      <alignment horizontal="center" vertical="center" wrapText="1"/>
    </xf>
    <xf numFmtId="165" fontId="18" fillId="35" borderId="10" xfId="2" applyNumberFormat="1" applyFont="1" applyFill="1" applyBorder="1" applyAlignment="1">
      <alignment horizontal="center" vertical="center" wrapText="1"/>
    </xf>
    <xf numFmtId="9" fontId="40" fillId="35" borderId="10"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33" fillId="43" borderId="69" xfId="0" applyFont="1" applyFill="1" applyBorder="1" applyAlignment="1">
      <alignment horizontal="center" vertical="center" wrapText="1"/>
    </xf>
    <xf numFmtId="0" fontId="16" fillId="0" borderId="0" xfId="0" applyFont="1"/>
    <xf numFmtId="0" fontId="18" fillId="40" borderId="10" xfId="0" applyFont="1" applyFill="1" applyBorder="1" applyAlignment="1">
      <alignment vertical="center" wrapText="1"/>
    </xf>
    <xf numFmtId="1" fontId="19" fillId="40" borderId="10" xfId="0" applyNumberFormat="1" applyFont="1" applyFill="1" applyBorder="1" applyAlignment="1">
      <alignment horizontal="center" vertical="center" wrapText="1"/>
    </xf>
    <xf numFmtId="1" fontId="18" fillId="35" borderId="10" xfId="0" applyNumberFormat="1" applyFont="1" applyFill="1" applyBorder="1" applyAlignment="1">
      <alignment horizontal="center" vertical="center" wrapText="1"/>
    </xf>
    <xf numFmtId="164" fontId="18" fillId="35" borderId="0" xfId="1" applyNumberFormat="1" applyFont="1" applyFill="1" applyBorder="1" applyAlignment="1">
      <alignment vertical="center" wrapText="1"/>
    </xf>
    <xf numFmtId="0" fontId="18" fillId="35" borderId="0" xfId="0" applyFont="1" applyFill="1" applyAlignment="1">
      <alignment horizontal="center" vertical="center" wrapText="1"/>
    </xf>
    <xf numFmtId="0" fontId="19" fillId="35" borderId="0" xfId="0" applyFont="1" applyFill="1" applyAlignment="1">
      <alignment horizontal="center" vertical="center" wrapText="1"/>
    </xf>
    <xf numFmtId="1" fontId="18" fillId="35" borderId="0" xfId="0" applyNumberFormat="1" applyFont="1" applyFill="1" applyAlignment="1">
      <alignment horizontal="center" vertical="center" wrapText="1"/>
    </xf>
    <xf numFmtId="9" fontId="19" fillId="35" borderId="0" xfId="0" applyNumberFormat="1" applyFont="1" applyFill="1" applyAlignment="1">
      <alignment horizontal="center" vertical="center" wrapText="1"/>
    </xf>
    <xf numFmtId="0" fontId="18" fillId="35" borderId="0" xfId="0" applyFont="1" applyFill="1" applyAlignment="1">
      <alignment horizontal="left" vertical="center" wrapText="1"/>
    </xf>
    <xf numFmtId="1" fontId="18" fillId="35" borderId="10" xfId="2" applyNumberFormat="1" applyFont="1" applyFill="1" applyBorder="1" applyAlignment="1">
      <alignment horizontal="center" vertical="center" wrapText="1"/>
    </xf>
    <xf numFmtId="1" fontId="18" fillId="35" borderId="10" xfId="44" applyNumberFormat="1" applyFont="1" applyFill="1" applyBorder="1" applyAlignment="1">
      <alignment horizontal="center" vertical="center" wrapText="1"/>
    </xf>
    <xf numFmtId="0" fontId="13" fillId="36" borderId="23" xfId="0" applyFont="1" applyFill="1" applyBorder="1" applyAlignment="1">
      <alignment horizontal="center"/>
    </xf>
    <xf numFmtId="0" fontId="13" fillId="36" borderId="24" xfId="0" applyFont="1" applyFill="1" applyBorder="1" applyAlignment="1">
      <alignment horizontal="center"/>
    </xf>
    <xf numFmtId="0" fontId="25" fillId="0" borderId="53" xfId="0" applyFont="1" applyBorder="1" applyAlignment="1">
      <alignment horizontal="center" wrapText="1"/>
    </xf>
    <xf numFmtId="0" fontId="25" fillId="0" borderId="54" xfId="0" applyFont="1" applyBorder="1" applyAlignment="1">
      <alignment horizontal="center" wrapText="1"/>
    </xf>
    <xf numFmtId="0" fontId="25" fillId="0" borderId="55" xfId="0" applyFont="1" applyBorder="1" applyAlignment="1">
      <alignment horizontal="center" wrapText="1"/>
    </xf>
    <xf numFmtId="0" fontId="25" fillId="0" borderId="56" xfId="0" applyFont="1" applyBorder="1" applyAlignment="1">
      <alignment horizontal="center" wrapText="1"/>
    </xf>
    <xf numFmtId="0" fontId="25" fillId="0" borderId="0" xfId="0" applyFont="1" applyAlignment="1">
      <alignment horizontal="center" wrapText="1"/>
    </xf>
    <xf numFmtId="0" fontId="25" fillId="0" borderId="57" xfId="0" applyFont="1" applyBorder="1" applyAlignment="1">
      <alignment horizontal="center" wrapText="1"/>
    </xf>
    <xf numFmtId="0" fontId="25" fillId="0" borderId="58" xfId="0" applyFont="1" applyBorder="1" applyAlignment="1">
      <alignment horizontal="center" wrapText="1"/>
    </xf>
    <xf numFmtId="0" fontId="25" fillId="0" borderId="59" xfId="0" applyFont="1" applyBorder="1" applyAlignment="1">
      <alignment horizontal="center" wrapText="1"/>
    </xf>
    <xf numFmtId="0" fontId="25" fillId="0" borderId="60" xfId="0" applyFont="1" applyBorder="1" applyAlignment="1">
      <alignment horizontal="center" wrapText="1"/>
    </xf>
    <xf numFmtId="0" fontId="16" fillId="37" borderId="31" xfId="0" applyFont="1" applyFill="1" applyBorder="1" applyAlignment="1">
      <alignment horizontal="center" vertical="center"/>
    </xf>
    <xf numFmtId="0" fontId="16" fillId="37" borderId="32" xfId="0" applyFont="1" applyFill="1" applyBorder="1" applyAlignment="1">
      <alignment horizontal="center" vertical="center"/>
    </xf>
    <xf numFmtId="0" fontId="16" fillId="37" borderId="34" xfId="0" applyFont="1" applyFill="1" applyBorder="1" applyAlignment="1">
      <alignment horizontal="center" vertical="center"/>
    </xf>
    <xf numFmtId="0" fontId="16" fillId="37" borderId="47" xfId="0" applyFont="1" applyFill="1" applyBorder="1" applyAlignment="1">
      <alignment horizontal="center" vertical="center"/>
    </xf>
    <xf numFmtId="0" fontId="16" fillId="37" borderId="48" xfId="0" applyFont="1" applyFill="1" applyBorder="1" applyAlignment="1">
      <alignment horizontal="center" vertical="center"/>
    </xf>
    <xf numFmtId="0" fontId="16" fillId="37" borderId="50" xfId="0" applyFont="1" applyFill="1" applyBorder="1" applyAlignment="1">
      <alignment horizontal="center" vertical="center"/>
    </xf>
    <xf numFmtId="0" fontId="16" fillId="37" borderId="52" xfId="0" applyFont="1" applyFill="1" applyBorder="1" applyAlignment="1">
      <alignment horizontal="center" vertical="center"/>
    </xf>
    <xf numFmtId="0" fontId="13" fillId="36" borderId="22" xfId="0" applyFont="1" applyFill="1" applyBorder="1" applyAlignment="1">
      <alignment horizontal="center" vertical="center"/>
    </xf>
    <xf numFmtId="0" fontId="13" fillId="36" borderId="25" xfId="0" applyFont="1" applyFill="1" applyBorder="1" applyAlignment="1">
      <alignment horizontal="center" vertical="center"/>
    </xf>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9" fontId="19" fillId="35" borderId="18" xfId="2" applyFont="1" applyFill="1" applyBorder="1" applyAlignment="1">
      <alignment horizontal="center" vertical="center" wrapText="1"/>
    </xf>
    <xf numFmtId="9" fontId="19" fillId="35" borderId="14" xfId="2" applyFont="1" applyFill="1" applyBorder="1" applyAlignment="1">
      <alignment horizontal="center" vertical="center" wrapText="1"/>
    </xf>
    <xf numFmtId="9" fontId="19" fillId="35" borderId="12" xfId="2" applyFont="1" applyFill="1" applyBorder="1" applyAlignment="1">
      <alignment horizontal="center" vertical="center" wrapText="1"/>
    </xf>
    <xf numFmtId="10" fontId="19" fillId="35" borderId="18" xfId="2" applyNumberFormat="1" applyFont="1" applyFill="1" applyBorder="1" applyAlignment="1">
      <alignment horizontal="center" vertical="center" wrapText="1"/>
    </xf>
    <xf numFmtId="10" fontId="19" fillId="35" borderId="14" xfId="2" applyNumberFormat="1" applyFont="1" applyFill="1" applyBorder="1" applyAlignment="1">
      <alignment horizontal="center" vertical="center" wrapText="1"/>
    </xf>
    <xf numFmtId="10" fontId="19" fillId="35" borderId="12" xfId="2" applyNumberFormat="1" applyFont="1" applyFill="1" applyBorder="1" applyAlignment="1">
      <alignment horizontal="center" vertical="center" wrapText="1"/>
    </xf>
    <xf numFmtId="9" fontId="19" fillId="35" borderId="18" xfId="2" applyNumberFormat="1" applyFont="1" applyFill="1" applyBorder="1" applyAlignment="1">
      <alignment horizontal="center" vertical="center" wrapText="1"/>
    </xf>
    <xf numFmtId="9" fontId="19" fillId="35" borderId="14" xfId="2" applyNumberFormat="1" applyFont="1" applyFill="1" applyBorder="1" applyAlignment="1">
      <alignment horizontal="center" vertical="center" wrapText="1"/>
    </xf>
    <xf numFmtId="9" fontId="19" fillId="35" borderId="12" xfId="2"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3" fillId="34" borderId="15" xfId="0" applyFont="1" applyFill="1" applyBorder="1" applyAlignment="1">
      <alignment horizontal="center" vertical="center" wrapText="1"/>
    </xf>
    <xf numFmtId="0" fontId="13" fillId="34" borderId="17"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4" xfId="0" applyFont="1" applyFill="1" applyBorder="1" applyAlignment="1">
      <alignment horizontal="center" vertical="center" wrapText="1"/>
    </xf>
    <xf numFmtId="0" fontId="18" fillId="35" borderId="12" xfId="0"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164" fontId="18" fillId="35" borderId="18" xfId="1" applyNumberFormat="1" applyFont="1" applyFill="1" applyBorder="1" applyAlignment="1">
      <alignment horizontal="center" vertical="center" wrapText="1"/>
    </xf>
    <xf numFmtId="164" fontId="18" fillId="35" borderId="14"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 fontId="18" fillId="40" borderId="18" xfId="0" applyNumberFormat="1" applyFont="1" applyFill="1" applyBorder="1" applyAlignment="1">
      <alignment horizontal="center" vertical="center" wrapText="1"/>
    </xf>
    <xf numFmtId="1" fontId="18" fillId="40" borderId="12" xfId="0" applyNumberFormat="1" applyFont="1" applyFill="1" applyBorder="1" applyAlignment="1">
      <alignment horizontal="center" vertical="center" wrapText="1"/>
    </xf>
    <xf numFmtId="1" fontId="19" fillId="40" borderId="18" xfId="0" applyNumberFormat="1" applyFont="1" applyFill="1" applyBorder="1" applyAlignment="1">
      <alignment horizontal="center" vertical="center" wrapText="1"/>
    </xf>
    <xf numFmtId="1" fontId="19" fillId="40" borderId="12" xfId="0" applyNumberFormat="1" applyFont="1" applyFill="1" applyBorder="1" applyAlignment="1">
      <alignment horizontal="center" vertical="center" wrapText="1"/>
    </xf>
    <xf numFmtId="9" fontId="19" fillId="40" borderId="18" xfId="2" applyFont="1" applyFill="1" applyBorder="1" applyAlignment="1">
      <alignment horizontal="center" vertical="center" wrapText="1"/>
    </xf>
    <xf numFmtId="9" fontId="19" fillId="40" borderId="12" xfId="2" applyFont="1" applyFill="1" applyBorder="1" applyAlignment="1">
      <alignment horizontal="center" vertical="center" wrapText="1"/>
    </xf>
    <xf numFmtId="9" fontId="19" fillId="40" borderId="14" xfId="2"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4" xfId="0" applyFont="1" applyFill="1" applyBorder="1" applyAlignment="1">
      <alignment horizontal="center" vertical="center" wrapText="1"/>
    </xf>
    <xf numFmtId="0" fontId="18" fillId="40" borderId="12" xfId="0" applyFont="1" applyFill="1" applyBorder="1" applyAlignment="1">
      <alignment horizontal="center" vertical="center" wrapText="1"/>
    </xf>
    <xf numFmtId="1" fontId="19" fillId="40" borderId="14" xfId="0" applyNumberFormat="1" applyFont="1" applyFill="1" applyBorder="1" applyAlignment="1">
      <alignment horizontal="center" vertical="center" wrapText="1"/>
    </xf>
    <xf numFmtId="9" fontId="19" fillId="40" borderId="18"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9" fontId="19" fillId="40"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0" fontId="0" fillId="0" borderId="0" xfId="0" applyAlignment="1">
      <alignment horizont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xf numFmtId="9" fontId="18" fillId="40" borderId="18" xfId="0" applyNumberFormat="1" applyFont="1" applyFill="1" applyBorder="1" applyAlignment="1">
      <alignment horizontal="center" vertical="center" wrapText="1"/>
    </xf>
    <xf numFmtId="9" fontId="18" fillId="40" borderId="14" xfId="0" applyNumberFormat="1" applyFont="1" applyFill="1" applyBorder="1" applyAlignment="1">
      <alignment horizontal="center" vertical="center" wrapText="1"/>
    </xf>
    <xf numFmtId="9" fontId="18" fillId="40" borderId="12" xfId="0" applyNumberFormat="1" applyFont="1" applyFill="1" applyBorder="1" applyAlignment="1">
      <alignment horizontal="center" vertical="center" wrapText="1"/>
    </xf>
    <xf numFmtId="0" fontId="23" fillId="35" borderId="18" xfId="0" applyFont="1" applyFill="1" applyBorder="1" applyAlignment="1">
      <alignment horizontal="center" vertical="center" wrapText="1"/>
    </xf>
    <xf numFmtId="0" fontId="23" fillId="35" borderId="14" xfId="0" applyFont="1" applyFill="1" applyBorder="1" applyAlignment="1">
      <alignment horizontal="center" vertical="center" wrapText="1"/>
    </xf>
    <xf numFmtId="0" fontId="23" fillId="35" borderId="12" xfId="0" applyFont="1" applyFill="1" applyBorder="1" applyAlignment="1">
      <alignment horizontal="center" vertical="center" wrapText="1"/>
    </xf>
    <xf numFmtId="9" fontId="19" fillId="35" borderId="65" xfId="2" applyFont="1" applyFill="1" applyBorder="1" applyAlignment="1">
      <alignment horizontal="center" vertical="center" wrapText="1"/>
    </xf>
    <xf numFmtId="9" fontId="19" fillId="35" borderId="66" xfId="2" applyFont="1" applyFill="1" applyBorder="1" applyAlignment="1">
      <alignment horizontal="center" vertical="center" wrapText="1"/>
    </xf>
    <xf numFmtId="9" fontId="19" fillId="35" borderId="67" xfId="2" applyFont="1" applyFill="1" applyBorder="1" applyAlignment="1">
      <alignment horizontal="center" vertical="center" wrapText="1"/>
    </xf>
    <xf numFmtId="165" fontId="19" fillId="35" borderId="18" xfId="2" applyNumberFormat="1" applyFont="1" applyFill="1" applyBorder="1" applyAlignment="1">
      <alignment horizontal="center" vertical="center" wrapText="1"/>
    </xf>
    <xf numFmtId="165" fontId="19" fillId="35" borderId="14" xfId="2" applyNumberFormat="1" applyFont="1" applyFill="1" applyBorder="1" applyAlignment="1">
      <alignment horizontal="center" vertical="center" wrapText="1"/>
    </xf>
    <xf numFmtId="165" fontId="19" fillId="35" borderId="12" xfId="2" applyNumberFormat="1" applyFont="1" applyFill="1" applyBorder="1" applyAlignment="1">
      <alignment horizontal="center" vertical="center" wrapText="1"/>
    </xf>
    <xf numFmtId="0" fontId="19" fillId="35" borderId="18" xfId="2" applyNumberFormat="1" applyFont="1" applyFill="1" applyBorder="1" applyAlignment="1">
      <alignment horizontal="center" vertical="center" wrapText="1"/>
    </xf>
    <xf numFmtId="0" fontId="19" fillId="35" borderId="14" xfId="2" applyNumberFormat="1" applyFont="1" applyFill="1" applyBorder="1" applyAlignment="1">
      <alignment horizontal="center" vertical="center" wrapText="1"/>
    </xf>
    <xf numFmtId="0" fontId="19" fillId="35" borderId="12" xfId="2" applyNumberFormat="1"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0" fontId="23" fillId="35" borderId="10" xfId="0" applyFont="1" applyFill="1" applyBorder="1" applyAlignment="1">
      <alignment horizontal="center" vertical="center" wrapText="1"/>
    </xf>
    <xf numFmtId="1" fontId="19" fillId="35" borderId="18" xfId="2" applyNumberFormat="1" applyFont="1" applyFill="1" applyBorder="1" applyAlignment="1">
      <alignment horizontal="center" vertical="center" wrapText="1"/>
    </xf>
    <xf numFmtId="1" fontId="19" fillId="35" borderId="12" xfId="2" applyNumberFormat="1" applyFont="1" applyFill="1" applyBorder="1" applyAlignment="1">
      <alignment horizontal="center" vertical="center" wrapText="1"/>
    </xf>
    <xf numFmtId="2" fontId="19" fillId="35" borderId="18" xfId="2" applyNumberFormat="1" applyFont="1" applyFill="1" applyBorder="1" applyAlignment="1">
      <alignment horizontal="center" vertical="center" wrapText="1"/>
    </xf>
    <xf numFmtId="2" fontId="19" fillId="35" borderId="14" xfId="2" applyNumberFormat="1" applyFont="1" applyFill="1" applyBorder="1" applyAlignment="1">
      <alignment horizontal="center" vertical="center" wrapText="1"/>
    </xf>
    <xf numFmtId="2" fontId="19" fillId="35" borderId="12" xfId="2" applyNumberFormat="1" applyFont="1" applyFill="1" applyBorder="1" applyAlignment="1">
      <alignment horizontal="center" vertical="center" wrapText="1"/>
    </xf>
    <xf numFmtId="164" fontId="19" fillId="35" borderId="18" xfId="1" applyNumberFormat="1" applyFont="1" applyFill="1" applyBorder="1" applyAlignment="1">
      <alignment horizontal="center" vertical="center" wrapText="1"/>
    </xf>
    <xf numFmtId="164" fontId="19" fillId="35" borderId="14" xfId="1" applyNumberFormat="1" applyFont="1" applyFill="1" applyBorder="1" applyAlignment="1">
      <alignment horizontal="center" vertical="center" wrapText="1"/>
    </xf>
    <xf numFmtId="164" fontId="19" fillId="35" borderId="12" xfId="1" applyNumberFormat="1" applyFont="1" applyFill="1" applyBorder="1" applyAlignment="1">
      <alignment horizontal="center" vertical="center" wrapText="1"/>
    </xf>
    <xf numFmtId="0" fontId="18" fillId="41" borderId="10" xfId="0" applyFont="1" applyFill="1" applyBorder="1" applyAlignment="1">
      <alignment horizontal="center" vertical="center" wrapText="1"/>
    </xf>
    <xf numFmtId="1" fontId="18" fillId="35" borderId="18" xfId="2" applyNumberFormat="1" applyFont="1" applyFill="1" applyBorder="1" applyAlignment="1">
      <alignment horizontal="center" vertical="center" wrapText="1"/>
    </xf>
    <xf numFmtId="1" fontId="18" fillId="35" borderId="14" xfId="2" applyNumberFormat="1" applyFont="1" applyFill="1" applyBorder="1" applyAlignment="1">
      <alignment horizontal="center" vertical="center" wrapText="1"/>
    </xf>
    <xf numFmtId="1" fontId="18" fillId="35" borderId="12" xfId="2" applyNumberFormat="1" applyFont="1" applyFill="1" applyBorder="1" applyAlignment="1">
      <alignment horizontal="center" vertical="center" wrapText="1"/>
    </xf>
    <xf numFmtId="1" fontId="19" fillId="35" borderId="14" xfId="2" applyNumberFormat="1" applyFont="1" applyFill="1" applyBorder="1" applyAlignment="1">
      <alignment horizontal="center" vertical="center" wrapText="1"/>
    </xf>
    <xf numFmtId="0" fontId="36" fillId="42" borderId="79" xfId="0" applyFont="1" applyFill="1" applyBorder="1" applyAlignment="1">
      <alignment vertical="center" wrapText="1"/>
    </xf>
    <xf numFmtId="0" fontId="36" fillId="42" borderId="78" xfId="0" applyFont="1" applyFill="1" applyBorder="1" applyAlignment="1">
      <alignment vertical="center" wrapText="1"/>
    </xf>
    <xf numFmtId="0" fontId="36" fillId="42" borderId="73" xfId="0" applyFont="1" applyFill="1" applyBorder="1" applyAlignment="1">
      <alignment vertical="center" wrapText="1"/>
    </xf>
    <xf numFmtId="0" fontId="36" fillId="42" borderId="75" xfId="0" applyFont="1" applyFill="1" applyBorder="1" applyAlignment="1">
      <alignment vertical="center" wrapText="1"/>
    </xf>
    <xf numFmtId="0" fontId="37" fillId="42" borderId="73" xfId="0" applyFont="1" applyFill="1" applyBorder="1" applyAlignment="1">
      <alignment vertical="center" wrapText="1"/>
    </xf>
    <xf numFmtId="0" fontId="37" fillId="42" borderId="75" xfId="0" applyFont="1" applyFill="1" applyBorder="1" applyAlignment="1">
      <alignment vertical="center" wrapText="1"/>
    </xf>
    <xf numFmtId="0" fontId="36" fillId="42" borderId="74" xfId="0" applyFont="1" applyFill="1" applyBorder="1" applyAlignment="1">
      <alignment vertical="center" wrapText="1"/>
    </xf>
    <xf numFmtId="0" fontId="37" fillId="42" borderId="74" xfId="0" applyFont="1" applyFill="1" applyBorder="1" applyAlignment="1">
      <alignment vertical="center" wrapText="1"/>
    </xf>
    <xf numFmtId="9" fontId="37" fillId="42" borderId="74" xfId="0" applyNumberFormat="1" applyFont="1" applyFill="1" applyBorder="1" applyAlignment="1">
      <alignment horizontal="center" vertical="center" wrapText="1"/>
    </xf>
    <xf numFmtId="0" fontId="37" fillId="42" borderId="75" xfId="0" applyFont="1" applyFill="1" applyBorder="1" applyAlignment="1">
      <alignment horizontal="center" vertical="center" wrapText="1"/>
    </xf>
    <xf numFmtId="9" fontId="36" fillId="42" borderId="74" xfId="0" applyNumberFormat="1" applyFont="1" applyFill="1" applyBorder="1" applyAlignment="1">
      <alignment horizontal="center" vertical="center" wrapText="1"/>
    </xf>
    <xf numFmtId="0" fontId="36" fillId="42" borderId="75" xfId="0" applyFont="1" applyFill="1" applyBorder="1" applyAlignment="1">
      <alignment horizontal="center" vertical="center" wrapText="1"/>
    </xf>
    <xf numFmtId="9" fontId="36" fillId="42" borderId="73" xfId="0" applyNumberFormat="1" applyFont="1" applyFill="1" applyBorder="1" applyAlignment="1">
      <alignment horizontal="center" vertical="center" wrapText="1"/>
    </xf>
    <xf numFmtId="0" fontId="36" fillId="42" borderId="73" xfId="0" quotePrefix="1" applyFont="1" applyFill="1" applyBorder="1" applyAlignment="1">
      <alignment horizontal="center" vertical="center" wrapText="1"/>
    </xf>
    <xf numFmtId="0" fontId="37" fillId="42" borderId="74" xfId="0" applyFont="1" applyFill="1" applyBorder="1" applyAlignment="1">
      <alignment horizontal="center" vertical="center" wrapText="1"/>
    </xf>
    <xf numFmtId="0" fontId="37" fillId="42" borderId="74" xfId="0" quotePrefix="1" applyFont="1" applyFill="1" applyBorder="1" applyAlignment="1">
      <alignment horizontal="center" vertical="center" wrapText="1"/>
    </xf>
    <xf numFmtId="0" fontId="36" fillId="42" borderId="76" xfId="0" applyFont="1" applyFill="1" applyBorder="1" applyAlignment="1">
      <alignment vertical="center" wrapText="1"/>
    </xf>
    <xf numFmtId="0" fontId="36" fillId="42" borderId="0" xfId="0" applyFont="1" applyFill="1" applyAlignment="1">
      <alignment vertical="center" wrapText="1"/>
    </xf>
    <xf numFmtId="0" fontId="37" fillId="42" borderId="73" xfId="0" applyFont="1" applyFill="1" applyBorder="1" applyAlignment="1">
      <alignment horizontal="center" vertical="center" wrapText="1"/>
    </xf>
    <xf numFmtId="0" fontId="33" fillId="43" borderId="70" xfId="0" applyFont="1" applyFill="1" applyBorder="1" applyAlignment="1">
      <alignment horizontal="center" vertical="center" wrapText="1"/>
    </xf>
    <xf numFmtId="0" fontId="33" fillId="43" borderId="69" xfId="0" applyFont="1" applyFill="1" applyBorder="1" applyAlignment="1">
      <alignment horizontal="center" vertical="center" wrapText="1"/>
    </xf>
    <xf numFmtId="0" fontId="34" fillId="43" borderId="70" xfId="0" applyFont="1" applyFill="1" applyBorder="1" applyAlignment="1">
      <alignment horizontal="center" vertical="center" wrapText="1"/>
    </xf>
    <xf numFmtId="0" fontId="34" fillId="43" borderId="69" xfId="0"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0" fontId="18" fillId="35" borderId="62" xfId="0" applyFont="1" applyFill="1" applyBorder="1" applyAlignment="1">
      <alignment horizontal="center" vertical="center" wrapText="1"/>
    </xf>
    <xf numFmtId="0" fontId="18" fillId="35" borderId="63" xfId="0" applyFont="1" applyFill="1" applyBorder="1" applyAlignment="1">
      <alignment horizontal="center" vertical="center" wrapText="1"/>
    </xf>
    <xf numFmtId="0" fontId="18" fillId="35" borderId="64" xfId="0" applyFont="1" applyFill="1" applyBorder="1" applyAlignment="1">
      <alignment horizontal="center" vertical="center" wrapText="1"/>
    </xf>
    <xf numFmtId="0" fontId="18" fillId="35" borderId="19" xfId="0" applyFont="1" applyFill="1" applyBorder="1" applyAlignment="1">
      <alignment horizontal="center" vertical="center" wrapText="1"/>
    </xf>
    <xf numFmtId="0" fontId="18" fillId="35" borderId="20" xfId="0" applyFont="1" applyFill="1" applyBorder="1" applyAlignment="1">
      <alignment horizontal="center" vertical="center" wrapText="1"/>
    </xf>
    <xf numFmtId="0" fontId="18" fillId="35" borderId="21" xfId="0" applyFont="1" applyFill="1" applyBorder="1" applyAlignment="1">
      <alignment horizontal="center" vertical="center" wrapText="1"/>
    </xf>
    <xf numFmtId="9" fontId="19" fillId="35" borderId="13" xfId="2" applyFont="1" applyFill="1" applyBorder="1" applyAlignment="1">
      <alignment horizontal="center" vertical="center" wrapText="1"/>
    </xf>
    <xf numFmtId="0" fontId="19" fillId="35" borderId="13" xfId="0" applyFont="1" applyFill="1" applyBorder="1" applyAlignment="1">
      <alignment horizontal="center" wrapText="1"/>
    </xf>
    <xf numFmtId="0" fontId="19" fillId="35" borderId="12" xfId="0" applyFont="1" applyFill="1" applyBorder="1" applyAlignment="1">
      <alignment horizontal="center" wrapText="1"/>
    </xf>
    <xf numFmtId="9" fontId="19" fillId="35" borderId="10" xfId="2" applyFont="1" applyFill="1" applyBorder="1" applyAlignment="1">
      <alignment horizontal="center" vertical="center" wrapText="1"/>
    </xf>
    <xf numFmtId="0" fontId="18" fillId="35" borderId="13" xfId="0" applyFont="1" applyFill="1" applyBorder="1" applyAlignment="1">
      <alignment horizontal="center" vertical="center" wrapText="1"/>
    </xf>
    <xf numFmtId="9" fontId="18" fillId="35" borderId="13" xfId="2" applyFont="1" applyFill="1" applyBorder="1" applyAlignment="1">
      <alignment horizontal="center" vertical="center" wrapText="1"/>
    </xf>
    <xf numFmtId="164" fontId="18" fillId="35" borderId="13" xfId="1" applyNumberFormat="1" applyFont="1" applyFill="1" applyBorder="1" applyAlignment="1">
      <alignment horizontal="center" vertical="center" wrapText="1"/>
    </xf>
    <xf numFmtId="0" fontId="23" fillId="35" borderId="13" xfId="0" applyFont="1" applyFill="1" applyBorder="1" applyAlignment="1">
      <alignment horizontal="center" vertical="center" wrapText="1"/>
    </xf>
  </cellXfs>
  <cellStyles count="45">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4" builtinId="3"/>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407AFBAC-6D86-47FF-AB88-AAC64DF7BB35}"/>
            </a:ext>
          </a:extLst>
        </xdr:cNvPr>
        <xdr:cNvSpPr txBox="1"/>
      </xdr:nvSpPr>
      <xdr:spPr>
        <a:xfrm>
          <a:off x="57150" y="28575"/>
          <a:ext cx="3292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BB3F6A3-EFB5-41C2-AA94-7371985ECBAE}"/>
            </a:ext>
          </a:extLst>
        </xdr:cNvPr>
        <xdr:cNvGrpSpPr/>
      </xdr:nvGrpSpPr>
      <xdr:grpSpPr>
        <a:xfrm>
          <a:off x="38100" y="28575"/>
          <a:ext cx="3526256" cy="876801"/>
          <a:chOff x="228600" y="47625"/>
          <a:chExt cx="2680608" cy="981075"/>
        </a:xfrm>
      </xdr:grpSpPr>
      <xdr:pic>
        <xdr:nvPicPr>
          <xdr:cNvPr id="4" name="Picture 5">
            <a:extLst>
              <a:ext uri="{FF2B5EF4-FFF2-40B4-BE49-F238E27FC236}">
                <a16:creationId xmlns:a16="http://schemas.microsoft.com/office/drawing/2014/main" id="{F4A495BC-280D-4E67-91F9-BEC3216CB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EEA4D37E-A294-40E6-82F7-26A638A3974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FF6AD133-5002-48D4-87D4-164420B88087}"/>
            </a:ext>
          </a:extLst>
        </xdr:cNvPr>
        <xdr:cNvGrpSpPr/>
      </xdr:nvGrpSpPr>
      <xdr:grpSpPr>
        <a:xfrm>
          <a:off x="64847561" y="0"/>
          <a:ext cx="3524895" cy="876801"/>
          <a:chOff x="228600" y="47625"/>
          <a:chExt cx="2680608" cy="981075"/>
        </a:xfrm>
      </xdr:grpSpPr>
      <xdr:pic>
        <xdr:nvPicPr>
          <xdr:cNvPr id="7" name="Picture 5">
            <a:extLst>
              <a:ext uri="{FF2B5EF4-FFF2-40B4-BE49-F238E27FC236}">
                <a16:creationId xmlns:a16="http://schemas.microsoft.com/office/drawing/2014/main" id="{15E5553F-D0EF-4C32-996A-9BC736C81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C619231-31EA-42DA-92BA-1B69273C707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A8F81CDD-A7EF-40B4-8081-36FF6973B653}"/>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FE6BA3A7-00CA-444F-8BD0-5E2C0B358355}"/>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4A2AD30B-59AB-43BD-8F43-8C37E50BE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AC49946-3707-4530-99C7-3D86D9D430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56CFCC20-2D57-408D-9A69-E94687B256AD}"/>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F37182B6-59BE-43C0-9D6E-33DF4EEF3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3C4E2DF-A3B4-485F-B566-F9754336742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4C96D289-C58C-42F1-A7B6-2B10B1A4AE20}"/>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EC234122-68EE-470E-94CB-4269DA9EA05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21C14732-4DDA-43DB-A42E-B17CA85E5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DFDEA2F-2082-4F4A-92A2-2F4CDD8344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B2473C8F-5EE0-4C03-B4DE-A698D42EE99B}"/>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4430588D-D2D0-4E3B-A00A-F077ADC6C7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A0357488-1774-4F30-910C-93B431C3900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35</xdr:col>
      <xdr:colOff>0</xdr:colOff>
      <xdr:row>5</xdr:row>
      <xdr:rowOff>9525</xdr:rowOff>
    </xdr:to>
    <xdr:sp macro="" textlink="">
      <xdr:nvSpPr>
        <xdr:cNvPr id="2" name="CuadroTexto 1">
          <a:extLst>
            <a:ext uri="{FF2B5EF4-FFF2-40B4-BE49-F238E27FC236}">
              <a16:creationId xmlns:a16="http://schemas.microsoft.com/office/drawing/2014/main" id="{A1DD3B7E-3A25-47D4-9919-8FB6F5420DE7}"/>
            </a:ext>
          </a:extLst>
        </xdr:cNvPr>
        <xdr:cNvSpPr txBox="1"/>
      </xdr:nvSpPr>
      <xdr:spPr>
        <a:xfrm>
          <a:off x="57150" y="28575"/>
          <a:ext cx="328993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3</xdr:col>
      <xdr:colOff>529963</xdr:colOff>
      <xdr:row>4</xdr:row>
      <xdr:rowOff>143376</xdr:rowOff>
    </xdr:to>
    <xdr:grpSp>
      <xdr:nvGrpSpPr>
        <xdr:cNvPr id="3" name="Grupo 2">
          <a:extLst>
            <a:ext uri="{FF2B5EF4-FFF2-40B4-BE49-F238E27FC236}">
              <a16:creationId xmlns:a16="http://schemas.microsoft.com/office/drawing/2014/main" id="{223BC96A-0C48-4D3C-91CE-19628757F137}"/>
            </a:ext>
          </a:extLst>
        </xdr:cNvPr>
        <xdr:cNvGrpSpPr/>
      </xdr:nvGrpSpPr>
      <xdr:grpSpPr>
        <a:xfrm>
          <a:off x="38100" y="28575"/>
          <a:ext cx="6611676" cy="876801"/>
          <a:chOff x="228600" y="47625"/>
          <a:chExt cx="2680608" cy="981075"/>
        </a:xfrm>
      </xdr:grpSpPr>
      <xdr:pic>
        <xdr:nvPicPr>
          <xdr:cNvPr id="4" name="Picture 5">
            <a:extLst>
              <a:ext uri="{FF2B5EF4-FFF2-40B4-BE49-F238E27FC236}">
                <a16:creationId xmlns:a16="http://schemas.microsoft.com/office/drawing/2014/main" id="{BA4D3C34-95C0-4061-AC34-0FE9FEB6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06D8DB1D-9B47-4FC2-87A3-36CD9B74A08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32</xdr:col>
      <xdr:colOff>509588</xdr:colOff>
      <xdr:row>0</xdr:row>
      <xdr:rowOff>130969</xdr:rowOff>
    </xdr:from>
    <xdr:to>
      <xdr:col>35</xdr:col>
      <xdr:colOff>0</xdr:colOff>
      <xdr:row>5</xdr:row>
      <xdr:rowOff>55270</xdr:rowOff>
    </xdr:to>
    <xdr:grpSp>
      <xdr:nvGrpSpPr>
        <xdr:cNvPr id="6" name="Grupo 5">
          <a:extLst>
            <a:ext uri="{FF2B5EF4-FFF2-40B4-BE49-F238E27FC236}">
              <a16:creationId xmlns:a16="http://schemas.microsoft.com/office/drawing/2014/main" id="{CCE03E5C-2CCD-43FC-91DB-CAA2B1F0961E}"/>
            </a:ext>
          </a:extLst>
        </xdr:cNvPr>
        <xdr:cNvGrpSpPr/>
      </xdr:nvGrpSpPr>
      <xdr:grpSpPr>
        <a:xfrm>
          <a:off x="54385369" y="130969"/>
          <a:ext cx="3252787" cy="876801"/>
          <a:chOff x="228600" y="47625"/>
          <a:chExt cx="2680608" cy="981075"/>
        </a:xfrm>
      </xdr:grpSpPr>
      <xdr:pic>
        <xdr:nvPicPr>
          <xdr:cNvPr id="7" name="Picture 5">
            <a:extLst>
              <a:ext uri="{FF2B5EF4-FFF2-40B4-BE49-F238E27FC236}">
                <a16:creationId xmlns:a16="http://schemas.microsoft.com/office/drawing/2014/main" id="{89D98469-3E70-4A15-930B-A70DF1C9C5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B81B421-1FBC-46D5-93DF-F4CE44F1065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542D3503-9E18-4D5A-B73D-3BB31E28D597}"/>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28BFA8F1-EB5A-4A3A-A9E6-615323DFB9AC}"/>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9143C4D6-86E4-4C8A-A732-7BD58E725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97F1867D-2655-4907-A264-3E873EDEA17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A7E1249D-E0CD-4678-9660-3C3E05FED2A4}"/>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A7A6FDE4-0B3C-43B0-B04C-5362D460D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F2C587A3-B276-4B29-A344-1B923426585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633BB20A-79DB-486B-AADE-274000B518A2}"/>
            </a:ext>
          </a:extLst>
        </xdr:cNvPr>
        <xdr:cNvSpPr txBox="1"/>
      </xdr:nvSpPr>
      <xdr:spPr>
        <a:xfrm>
          <a:off x="57150" y="28575"/>
          <a:ext cx="555021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156EADFA-2328-4031-BBE6-EB7A4EC14A1D}"/>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2644C47B-60F8-4D3C-861E-0571677EF3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5A223011-0A24-4B53-AD01-312E59F56AD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C7D9082B-2529-453B-BED6-70C3BE9EB0A7}"/>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150452A8-5784-4527-8ACD-9C1A9F9EF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5B6C989C-8551-4DB5-8C2A-90D13ACE517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4205A23A-4CF3-4D71-B01F-66C675468406}"/>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BBC736D-504D-4204-A957-97B7FD310F81}"/>
            </a:ext>
          </a:extLst>
        </xdr:cNvPr>
        <xdr:cNvGrpSpPr/>
      </xdr:nvGrpSpPr>
      <xdr:grpSpPr>
        <a:xfrm>
          <a:off x="38100" y="28575"/>
          <a:ext cx="3517451" cy="899213"/>
          <a:chOff x="228600" y="47625"/>
          <a:chExt cx="2680608" cy="981075"/>
        </a:xfrm>
      </xdr:grpSpPr>
      <xdr:pic>
        <xdr:nvPicPr>
          <xdr:cNvPr id="4" name="Picture 5">
            <a:extLst>
              <a:ext uri="{FF2B5EF4-FFF2-40B4-BE49-F238E27FC236}">
                <a16:creationId xmlns:a16="http://schemas.microsoft.com/office/drawing/2014/main" id="{0D08B531-8F2D-4022-925D-F1ECEAA8C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B7995B6-8FDA-411D-B421-BD8B88D31C7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89C1BF7E-EE1A-45A3-AF35-BBF70B4E3225}"/>
            </a:ext>
          </a:extLst>
        </xdr:cNvPr>
        <xdr:cNvGrpSpPr/>
      </xdr:nvGrpSpPr>
      <xdr:grpSpPr>
        <a:xfrm>
          <a:off x="59512760" y="0"/>
          <a:ext cx="3514090" cy="899213"/>
          <a:chOff x="228600" y="47625"/>
          <a:chExt cx="2680608" cy="981075"/>
        </a:xfrm>
      </xdr:grpSpPr>
      <xdr:pic>
        <xdr:nvPicPr>
          <xdr:cNvPr id="7" name="Picture 5">
            <a:extLst>
              <a:ext uri="{FF2B5EF4-FFF2-40B4-BE49-F238E27FC236}">
                <a16:creationId xmlns:a16="http://schemas.microsoft.com/office/drawing/2014/main" id="{248E2379-07F2-47A0-A1E9-BD8B2927A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7136C94-D767-49F6-A54E-16F8FE1AB4D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5CC6EE5A-B014-4CF8-9310-DC13F50142BA}"/>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82AF4DF-31DB-4B99-B518-1742009D4547}"/>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171F0E70-3DC9-436C-AFB7-ABE5736EEC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1888141-547B-4CA7-AB82-C648F646415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0B56CD6E-D541-49E1-98DA-52EEFE29D2A0}"/>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373BB114-B070-4B88-B1A2-EACFBA1558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699CA5-0019-43C2-A730-D970E355B03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0986CEC7-81AF-426D-85E2-427038C4093B}"/>
            </a:ext>
          </a:extLst>
        </xdr:cNvPr>
        <xdr:cNvSpPr txBox="1"/>
      </xdr:nvSpPr>
      <xdr:spPr>
        <a:xfrm>
          <a:off x="57150" y="28575"/>
          <a:ext cx="573595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552EB427-7364-48BE-9C90-AB23C460CA2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CC3F22B-0A83-41D2-BFEE-9ED44D1A3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43B5C647-D912-4633-9085-F8E2FB801C0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2EEEE300-1EA9-4234-99EF-6AE5986C3DD9}"/>
            </a:ext>
          </a:extLst>
        </xdr:cNvPr>
        <xdr:cNvGrpSpPr/>
      </xdr:nvGrpSpPr>
      <xdr:grpSpPr>
        <a:xfrm>
          <a:off x="57945338" y="0"/>
          <a:ext cx="3523194" cy="876801"/>
          <a:chOff x="228600" y="47625"/>
          <a:chExt cx="2680608" cy="981075"/>
        </a:xfrm>
      </xdr:grpSpPr>
      <xdr:pic>
        <xdr:nvPicPr>
          <xdr:cNvPr id="7" name="Picture 5">
            <a:extLst>
              <a:ext uri="{FF2B5EF4-FFF2-40B4-BE49-F238E27FC236}">
                <a16:creationId xmlns:a16="http://schemas.microsoft.com/office/drawing/2014/main" id="{17D16EFF-BAB8-4E77-BE74-4BCEEAEC6A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2A4472-B62B-4775-8AA5-A6F37B12F1C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73D119C3-733A-4C44-9179-8FD2E8FAEBBE}"/>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56B9D021-C788-4443-91F9-4E145C5D76C6}"/>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B625EBED-8207-49A0-BFA3-5689A9AA9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FC043656-BC02-4105-9630-EF595584331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45A7D5D9-9E27-44E6-96BA-230D002826B0}"/>
            </a:ext>
          </a:extLst>
        </xdr:cNvPr>
        <xdr:cNvGrpSpPr/>
      </xdr:nvGrpSpPr>
      <xdr:grpSpPr>
        <a:xfrm>
          <a:off x="56242744" y="0"/>
          <a:ext cx="3523194" cy="876801"/>
          <a:chOff x="228600" y="47625"/>
          <a:chExt cx="2680608" cy="981075"/>
        </a:xfrm>
      </xdr:grpSpPr>
      <xdr:pic>
        <xdr:nvPicPr>
          <xdr:cNvPr id="7" name="Picture 5">
            <a:extLst>
              <a:ext uri="{FF2B5EF4-FFF2-40B4-BE49-F238E27FC236}">
                <a16:creationId xmlns:a16="http://schemas.microsoft.com/office/drawing/2014/main" id="{6CB17837-C6FA-4E10-BE0E-2FB6110A7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D6D5E0F2-F3C7-4C26-8C1E-0ED9B727DDC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2F3DC2C7-CEBB-46D2-8038-F80BBE7F9D3C}"/>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0</xdr:colOff>
      <xdr:row>0</xdr:row>
      <xdr:rowOff>66675</xdr:rowOff>
    </xdr:from>
    <xdr:to>
      <xdr:col>1</xdr:col>
      <xdr:colOff>491863</xdr:colOff>
      <xdr:row>4</xdr:row>
      <xdr:rowOff>181476</xdr:rowOff>
    </xdr:to>
    <xdr:grpSp>
      <xdr:nvGrpSpPr>
        <xdr:cNvPr id="9" name="Grupo 2">
          <a:extLst>
            <a:ext uri="{FF2B5EF4-FFF2-40B4-BE49-F238E27FC236}">
              <a16:creationId xmlns:a16="http://schemas.microsoft.com/office/drawing/2014/main" id="{6CB230CE-58D0-4ED3-AE44-DC2EE8FA25DF}"/>
            </a:ext>
            <a:ext uri="{147F2762-F138-4A5C-976F-8EAC2B608ADB}">
              <a16:predDERef xmlns:a16="http://schemas.microsoft.com/office/drawing/2014/main" pred="{2F3DC2C7-CEBB-46D2-8038-F80BBE7F9D3C}"/>
            </a:ext>
          </a:extLst>
        </xdr:cNvPr>
        <xdr:cNvGrpSpPr/>
      </xdr:nvGrpSpPr>
      <xdr:grpSpPr>
        <a:xfrm>
          <a:off x="0" y="66675"/>
          <a:ext cx="3516051" cy="876801"/>
          <a:chOff x="228600" y="47625"/>
          <a:chExt cx="2680608" cy="981075"/>
        </a:xfrm>
      </xdr:grpSpPr>
      <xdr:pic>
        <xdr:nvPicPr>
          <xdr:cNvPr id="10" name="Picture 5">
            <a:extLst>
              <a:ext uri="{FF2B5EF4-FFF2-40B4-BE49-F238E27FC236}">
                <a16:creationId xmlns:a16="http://schemas.microsoft.com/office/drawing/2014/main" id="{BF9B5ABB-8A26-44CB-A6B8-F9786DC01D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1" name="5 CuadroTexto">
            <a:extLst>
              <a:ext uri="{FF2B5EF4-FFF2-40B4-BE49-F238E27FC236}">
                <a16:creationId xmlns:a16="http://schemas.microsoft.com/office/drawing/2014/main" id="{672F302D-C3A5-43D8-B796-EB90CA689ED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12EE3225-5FD8-4604-AD9E-06B4E0F50EC3}"/>
            </a:ext>
          </a:extLst>
        </xdr:cNvPr>
        <xdr:cNvGrpSpPr/>
      </xdr:nvGrpSpPr>
      <xdr:grpSpPr>
        <a:xfrm>
          <a:off x="64469963" y="0"/>
          <a:ext cx="3523194" cy="876801"/>
          <a:chOff x="228600" y="47625"/>
          <a:chExt cx="2680608" cy="981075"/>
        </a:xfrm>
      </xdr:grpSpPr>
      <xdr:pic>
        <xdr:nvPicPr>
          <xdr:cNvPr id="7" name="Picture 5">
            <a:extLst>
              <a:ext uri="{FF2B5EF4-FFF2-40B4-BE49-F238E27FC236}">
                <a16:creationId xmlns:a16="http://schemas.microsoft.com/office/drawing/2014/main" id="{3B6B8B01-FD03-4224-AA4A-3C67BD874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9DB84CC9-43CA-4DC7-83B2-33325893FCC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33</xdr:col>
      <xdr:colOff>9525</xdr:colOff>
      <xdr:row>5</xdr:row>
      <xdr:rowOff>9525</xdr:rowOff>
    </xdr:to>
    <xdr:sp macro="" textlink="">
      <xdr:nvSpPr>
        <xdr:cNvPr id="2" name="CuadroTexto 1">
          <a:extLst>
            <a:ext uri="{FF2B5EF4-FFF2-40B4-BE49-F238E27FC236}">
              <a16:creationId xmlns:a16="http://schemas.microsoft.com/office/drawing/2014/main" id="{142A1D9E-1D5A-4DAB-BFED-B8CCBC956A7F}"/>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7246E34D-59D2-41E5-9411-F27B91A94E8F}"/>
            </a:ext>
          </a:extLst>
        </xdr:cNvPr>
        <xdr:cNvGrpSpPr/>
      </xdr:nvGrpSpPr>
      <xdr:grpSpPr>
        <a:xfrm>
          <a:off x="38100" y="28575"/>
          <a:ext cx="3527163" cy="876801"/>
          <a:chOff x="228600" y="47625"/>
          <a:chExt cx="2680608" cy="981075"/>
        </a:xfrm>
      </xdr:grpSpPr>
      <xdr:pic>
        <xdr:nvPicPr>
          <xdr:cNvPr id="4" name="Picture 5">
            <a:extLst>
              <a:ext uri="{FF2B5EF4-FFF2-40B4-BE49-F238E27FC236}">
                <a16:creationId xmlns:a16="http://schemas.microsoft.com/office/drawing/2014/main" id="{7DF61B17-E84B-4745-A1D9-E8AB01B02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54104B8B-AABC-44AB-A8EC-ED0E484C361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33</xdr:col>
      <xdr:colOff>1438275</xdr:colOff>
      <xdr:row>0</xdr:row>
      <xdr:rowOff>0</xdr:rowOff>
    </xdr:from>
    <xdr:to>
      <xdr:col>34</xdr:col>
      <xdr:colOff>2949313</xdr:colOff>
      <xdr:row>4</xdr:row>
      <xdr:rowOff>114801</xdr:rowOff>
    </xdr:to>
    <xdr:grpSp>
      <xdr:nvGrpSpPr>
        <xdr:cNvPr id="6" name="Grupo 5">
          <a:extLst>
            <a:ext uri="{FF2B5EF4-FFF2-40B4-BE49-F238E27FC236}">
              <a16:creationId xmlns:a16="http://schemas.microsoft.com/office/drawing/2014/main" id="{1CD2C29C-073C-4584-B793-2F0534428BEB}"/>
            </a:ext>
          </a:extLst>
        </xdr:cNvPr>
        <xdr:cNvGrpSpPr/>
      </xdr:nvGrpSpPr>
      <xdr:grpSpPr>
        <a:xfrm>
          <a:off x="56238775" y="0"/>
          <a:ext cx="3517638" cy="876801"/>
          <a:chOff x="228600" y="47625"/>
          <a:chExt cx="2680608" cy="981075"/>
        </a:xfrm>
      </xdr:grpSpPr>
      <xdr:pic>
        <xdr:nvPicPr>
          <xdr:cNvPr id="7" name="Picture 5">
            <a:extLst>
              <a:ext uri="{FF2B5EF4-FFF2-40B4-BE49-F238E27FC236}">
                <a16:creationId xmlns:a16="http://schemas.microsoft.com/office/drawing/2014/main" id="{4DDF5D27-FCB9-4F4D-A14F-49E3A08844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890EC627-0A56-4493-85BD-54B3A8F18A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C2F5-2783-47A7-8937-EA40DDA3C4F4}">
  <sheetPr>
    <tabColor theme="4"/>
  </sheetPr>
  <dimension ref="A1:J58"/>
  <sheetViews>
    <sheetView workbookViewId="0">
      <selection activeCell="I1" sqref="I1"/>
    </sheetView>
  </sheetViews>
  <sheetFormatPr baseColWidth="10" defaultColWidth="11.42578125" defaultRowHeight="15" x14ac:dyDescent="0.25"/>
  <cols>
    <col min="1" max="1" width="19.140625" style="9" bestFit="1" customWidth="1"/>
    <col min="2" max="2" width="37.85546875" style="9" customWidth="1"/>
    <col min="3" max="8" width="11.42578125" style="9" customWidth="1"/>
    <col min="9" max="16384" width="11.42578125" style="9"/>
  </cols>
  <sheetData>
    <row r="1" spans="1:8" s="27" customFormat="1" x14ac:dyDescent="0.25">
      <c r="A1" s="219" t="s">
        <v>0</v>
      </c>
      <c r="B1" s="219" t="s">
        <v>1</v>
      </c>
      <c r="C1" s="201" t="s">
        <v>2</v>
      </c>
      <c r="D1" s="202"/>
      <c r="E1" s="201" t="s">
        <v>3</v>
      </c>
      <c r="F1" s="202"/>
      <c r="G1" s="201" t="s">
        <v>4</v>
      </c>
      <c r="H1" s="202"/>
    </row>
    <row r="2" spans="1:8" s="30" customFormat="1" ht="30" x14ac:dyDescent="0.25">
      <c r="A2" s="220"/>
      <c r="B2" s="220"/>
      <c r="C2" s="28" t="s">
        <v>5</v>
      </c>
      <c r="D2" s="29" t="s">
        <v>6</v>
      </c>
      <c r="E2" s="28" t="s">
        <v>5</v>
      </c>
      <c r="F2" s="29" t="s">
        <v>6</v>
      </c>
      <c r="G2" s="28" t="s">
        <v>5</v>
      </c>
      <c r="H2" s="29" t="s">
        <v>6</v>
      </c>
    </row>
    <row r="3" spans="1:8" x14ac:dyDescent="0.25">
      <c r="A3" s="31" t="s">
        <v>7</v>
      </c>
      <c r="B3" s="32"/>
      <c r="C3" s="33">
        <v>0.02</v>
      </c>
      <c r="D3" s="34">
        <v>0.02</v>
      </c>
      <c r="E3" s="35">
        <v>0.09</v>
      </c>
      <c r="F3" s="36">
        <v>0.08</v>
      </c>
      <c r="G3" s="35">
        <v>0.20899999999999999</v>
      </c>
      <c r="H3" s="36">
        <v>0.13100000000000001</v>
      </c>
    </row>
    <row r="4" spans="1:8" x14ac:dyDescent="0.25">
      <c r="A4" s="212" t="s">
        <v>8</v>
      </c>
      <c r="B4" s="37" t="s">
        <v>9</v>
      </c>
      <c r="C4" s="38">
        <v>8.4000000000000005E-2</v>
      </c>
      <c r="D4" s="39">
        <v>8.8599999999999998E-2</v>
      </c>
      <c r="E4" s="38">
        <v>0.18260000000000001</v>
      </c>
      <c r="F4" s="39">
        <v>0.18729999999999999</v>
      </c>
      <c r="G4" s="38">
        <v>0.26590000000000003</v>
      </c>
      <c r="H4" s="39">
        <v>0.26690000000000003</v>
      </c>
    </row>
    <row r="5" spans="1:8" x14ac:dyDescent="0.25">
      <c r="A5" s="213"/>
      <c r="B5" s="37" t="s">
        <v>10</v>
      </c>
      <c r="C5" s="38">
        <v>9.8000000000000004E-2</v>
      </c>
      <c r="D5" s="39" t="s">
        <v>11</v>
      </c>
      <c r="E5" s="38">
        <v>0.1961</v>
      </c>
      <c r="F5" s="39" t="s">
        <v>11</v>
      </c>
      <c r="G5" s="38">
        <v>0.29409999999999997</v>
      </c>
      <c r="H5" s="39" t="s">
        <v>11</v>
      </c>
    </row>
    <row r="6" spans="1:8" x14ac:dyDescent="0.25">
      <c r="A6" s="213"/>
      <c r="B6" s="37" t="s">
        <v>12</v>
      </c>
      <c r="C6" s="38">
        <v>0.05</v>
      </c>
      <c r="D6" s="39">
        <v>0.08</v>
      </c>
      <c r="E6" s="38">
        <v>0.13</v>
      </c>
      <c r="F6" s="39">
        <v>0.155</v>
      </c>
      <c r="G6" s="38">
        <v>0.19</v>
      </c>
      <c r="H6" s="39">
        <v>0.22500000000000001</v>
      </c>
    </row>
    <row r="7" spans="1:8" x14ac:dyDescent="0.25">
      <c r="A7" s="213"/>
      <c r="B7" s="37" t="s">
        <v>13</v>
      </c>
      <c r="C7" s="38">
        <v>7.2499999999999995E-2</v>
      </c>
      <c r="D7" s="39" t="s">
        <v>11</v>
      </c>
      <c r="E7" s="40">
        <v>0.1467</v>
      </c>
      <c r="F7" s="39" t="s">
        <v>11</v>
      </c>
      <c r="G7" s="38">
        <v>0.22</v>
      </c>
      <c r="H7" s="39" t="s">
        <v>11</v>
      </c>
    </row>
    <row r="8" spans="1:8" x14ac:dyDescent="0.25">
      <c r="A8" s="214"/>
      <c r="B8" s="41" t="s">
        <v>14</v>
      </c>
      <c r="C8" s="42">
        <v>7.6100000000000001E-2</v>
      </c>
      <c r="D8" s="42">
        <v>8.43E-2</v>
      </c>
      <c r="E8" s="43">
        <v>0.1638</v>
      </c>
      <c r="F8" s="44">
        <v>0.17119999999999999</v>
      </c>
      <c r="G8" s="43">
        <v>0.2429</v>
      </c>
      <c r="H8" s="44">
        <v>0.24590000000000001</v>
      </c>
    </row>
    <row r="9" spans="1:8" x14ac:dyDescent="0.25">
      <c r="A9" s="110" t="s">
        <v>15</v>
      </c>
      <c r="B9" s="32"/>
      <c r="C9" s="35">
        <v>8.3299999999999999E-2</v>
      </c>
      <c r="D9" s="45">
        <v>0</v>
      </c>
      <c r="E9" s="35">
        <v>0.16669999999999999</v>
      </c>
      <c r="F9" s="45">
        <v>0.2</v>
      </c>
      <c r="G9" s="35">
        <v>0.25</v>
      </c>
      <c r="H9" s="45">
        <v>0.4</v>
      </c>
    </row>
    <row r="10" spans="1:8" x14ac:dyDescent="0.25">
      <c r="A10" s="46" t="s">
        <v>16</v>
      </c>
      <c r="B10" s="47"/>
      <c r="C10" s="48">
        <v>7.5999999999999998E-2</v>
      </c>
      <c r="D10" s="49">
        <v>9.1700000000000004E-2</v>
      </c>
      <c r="E10" s="48">
        <v>0.18279999999999999</v>
      </c>
      <c r="F10" s="49">
        <v>0.18110000000000001</v>
      </c>
      <c r="G10" s="48">
        <v>0.2044</v>
      </c>
      <c r="H10" s="49">
        <v>0.27779999999999999</v>
      </c>
    </row>
    <row r="11" spans="1:8" x14ac:dyDescent="0.25">
      <c r="A11" s="46" t="s">
        <v>17</v>
      </c>
      <c r="B11" s="47"/>
      <c r="C11" s="48">
        <v>6.8199999999999997E-2</v>
      </c>
      <c r="D11" s="49">
        <v>7.5600000000000001E-2</v>
      </c>
      <c r="E11" s="48">
        <v>0.1288</v>
      </c>
      <c r="F11" s="49">
        <v>0.14219999999999999</v>
      </c>
      <c r="G11" s="48">
        <v>0.2321</v>
      </c>
      <c r="H11" s="49">
        <v>0.24310000000000001</v>
      </c>
    </row>
    <row r="12" spans="1:8" x14ac:dyDescent="0.25">
      <c r="A12" s="212" t="s">
        <v>18</v>
      </c>
      <c r="B12" s="50" t="s">
        <v>18</v>
      </c>
      <c r="C12" s="51" t="s">
        <v>11</v>
      </c>
      <c r="D12" s="52" t="s">
        <v>11</v>
      </c>
      <c r="E12" s="51" t="s">
        <v>11</v>
      </c>
      <c r="F12" s="52" t="s">
        <v>11</v>
      </c>
      <c r="G12" s="51" t="s">
        <v>11</v>
      </c>
      <c r="H12" s="53" t="s">
        <v>11</v>
      </c>
    </row>
    <row r="13" spans="1:8" x14ac:dyDescent="0.25">
      <c r="A13" s="213"/>
      <c r="B13" s="50" t="s">
        <v>19</v>
      </c>
      <c r="C13" s="51">
        <v>0</v>
      </c>
      <c r="D13" s="53">
        <v>0</v>
      </c>
      <c r="E13" s="51">
        <v>0.16600000000000001</v>
      </c>
      <c r="F13" s="53">
        <v>8.3000000000000004E-2</v>
      </c>
      <c r="G13" s="51">
        <v>0.249</v>
      </c>
      <c r="H13" s="53">
        <v>0.28449999999999998</v>
      </c>
    </row>
    <row r="14" spans="1:8" x14ac:dyDescent="0.25">
      <c r="A14" s="213"/>
      <c r="B14" s="50" t="s">
        <v>20</v>
      </c>
      <c r="C14" s="51">
        <v>1.67E-2</v>
      </c>
      <c r="D14" s="53">
        <v>2.3900000000000001E-2</v>
      </c>
      <c r="E14" s="38">
        <v>9.8500000000000004E-2</v>
      </c>
      <c r="F14" s="39">
        <v>9.8299999999999998E-2</v>
      </c>
      <c r="G14" s="38">
        <v>0.15429999999999999</v>
      </c>
      <c r="H14" s="39">
        <v>0.27050000000000002</v>
      </c>
    </row>
    <row r="15" spans="1:8" s="27" customFormat="1" x14ac:dyDescent="0.25">
      <c r="A15" s="214"/>
      <c r="B15" s="41" t="s">
        <v>21</v>
      </c>
      <c r="C15" s="42">
        <f>+AVERAGE(C13:C14)</f>
        <v>8.3499999999999998E-3</v>
      </c>
      <c r="D15" s="42">
        <f>+AVERAGE(D13:D14)</f>
        <v>1.1950000000000001E-2</v>
      </c>
      <c r="E15" s="42">
        <v>0.13220000000000001</v>
      </c>
      <c r="F15" s="42">
        <f>+AVERAGE(F13:F14)</f>
        <v>9.0650000000000008E-2</v>
      </c>
      <c r="G15" s="42">
        <v>0.2016</v>
      </c>
      <c r="H15" s="42">
        <v>0.27750000000000002</v>
      </c>
    </row>
    <row r="16" spans="1:8" x14ac:dyDescent="0.25">
      <c r="A16" s="212" t="s">
        <v>22</v>
      </c>
      <c r="B16" s="50" t="s">
        <v>23</v>
      </c>
      <c r="C16" s="51">
        <v>8.3299999999999999E-2</v>
      </c>
      <c r="D16" s="52" t="s">
        <v>11</v>
      </c>
      <c r="E16" s="51">
        <v>0.16669999999999999</v>
      </c>
      <c r="F16" s="52" t="s">
        <v>11</v>
      </c>
      <c r="G16" s="51">
        <v>0.36330000000000001</v>
      </c>
      <c r="H16" s="52" t="s">
        <v>11</v>
      </c>
    </row>
    <row r="17" spans="1:10" x14ac:dyDescent="0.25">
      <c r="A17" s="213"/>
      <c r="B17" s="50" t="s">
        <v>24</v>
      </c>
      <c r="C17" s="51">
        <v>0.2034</v>
      </c>
      <c r="D17" s="53">
        <v>2.9499999999999998E-2</v>
      </c>
      <c r="E17" s="51">
        <v>0.26740000000000003</v>
      </c>
      <c r="F17" s="53">
        <v>7.4300000000000005E-2</v>
      </c>
      <c r="G17" s="51">
        <v>0.3417</v>
      </c>
      <c r="H17" s="53">
        <v>0.2331</v>
      </c>
    </row>
    <row r="18" spans="1:10" x14ac:dyDescent="0.25">
      <c r="A18" s="213"/>
      <c r="B18" s="50" t="s">
        <v>25</v>
      </c>
      <c r="C18" s="51">
        <v>7.6600000000000001E-2</v>
      </c>
      <c r="D18" s="53">
        <v>5.57E-2</v>
      </c>
      <c r="E18" s="51">
        <v>0.16550000000000001</v>
      </c>
      <c r="F18" s="53">
        <v>0.27879999999999999</v>
      </c>
      <c r="G18" s="51">
        <v>0.25609999999999999</v>
      </c>
      <c r="H18" s="53">
        <v>0.3367</v>
      </c>
    </row>
    <row r="19" spans="1:10" x14ac:dyDescent="0.25">
      <c r="A19" s="213"/>
      <c r="B19" s="50" t="s">
        <v>26</v>
      </c>
      <c r="C19" s="51">
        <v>7.8299999999999995E-2</v>
      </c>
      <c r="D19" s="54">
        <v>8.3299999999999999E-2</v>
      </c>
      <c r="E19" s="51">
        <v>0.13089999999999999</v>
      </c>
      <c r="F19" s="54">
        <v>0.19</v>
      </c>
      <c r="G19" s="51">
        <v>0.2036</v>
      </c>
      <c r="H19" s="54">
        <v>0.28199999999999997</v>
      </c>
      <c r="J19" s="27"/>
    </row>
    <row r="20" spans="1:10" x14ac:dyDescent="0.25">
      <c r="A20" s="213"/>
      <c r="B20" s="50" t="s">
        <v>27</v>
      </c>
      <c r="C20" s="51">
        <v>4.7399999999999998E-2</v>
      </c>
      <c r="D20" s="55">
        <v>8.3299999999999999E-2</v>
      </c>
      <c r="E20" s="56">
        <v>0.15040000000000001</v>
      </c>
      <c r="F20" s="53">
        <v>0.16420000000000001</v>
      </c>
      <c r="G20" s="51">
        <v>0.25530000000000003</v>
      </c>
      <c r="H20" s="53">
        <v>0.2455</v>
      </c>
    </row>
    <row r="21" spans="1:10" x14ac:dyDescent="0.25">
      <c r="A21" s="213"/>
      <c r="B21" s="57" t="s">
        <v>28</v>
      </c>
      <c r="C21" s="58">
        <v>0.08</v>
      </c>
      <c r="D21" s="59" t="s">
        <v>11</v>
      </c>
      <c r="E21" s="60">
        <v>0.16500000000000001</v>
      </c>
      <c r="F21" s="52" t="s">
        <v>11</v>
      </c>
      <c r="G21" s="58">
        <v>0.246</v>
      </c>
      <c r="H21" s="52" t="s">
        <v>11</v>
      </c>
    </row>
    <row r="22" spans="1:10" s="27" customFormat="1" x14ac:dyDescent="0.25">
      <c r="A22" s="214"/>
      <c r="B22" s="41" t="s">
        <v>29</v>
      </c>
      <c r="C22" s="42">
        <v>9.7799999999999998E-2</v>
      </c>
      <c r="D22" s="42">
        <v>6.3E-2</v>
      </c>
      <c r="E22" s="42">
        <v>0.17430000000000001</v>
      </c>
      <c r="F22" s="42">
        <v>0.17680000000000001</v>
      </c>
      <c r="G22" s="42">
        <v>0.22770000000000001</v>
      </c>
      <c r="H22" s="42">
        <v>0.27429999999999999</v>
      </c>
    </row>
    <row r="23" spans="1:10" s="27" customFormat="1" x14ac:dyDescent="0.25">
      <c r="A23" s="215" t="s">
        <v>30</v>
      </c>
      <c r="B23" s="50" t="s">
        <v>31</v>
      </c>
      <c r="C23" s="51" t="s">
        <v>11</v>
      </c>
      <c r="D23" s="53">
        <v>0.04</v>
      </c>
      <c r="E23" s="51" t="s">
        <v>11</v>
      </c>
      <c r="F23" s="51">
        <v>0.21</v>
      </c>
      <c r="G23" s="51" t="s">
        <v>11</v>
      </c>
      <c r="H23" s="53">
        <v>0.28870000000000001</v>
      </c>
    </row>
    <row r="24" spans="1:10" x14ac:dyDescent="0.25">
      <c r="A24" s="216"/>
      <c r="B24" s="50" t="s">
        <v>32</v>
      </c>
      <c r="C24" s="51">
        <v>8.2799999999999999E-2</v>
      </c>
      <c r="D24" s="53">
        <v>8.3299999999999999E-2</v>
      </c>
      <c r="E24" s="51">
        <v>0.15629999999999999</v>
      </c>
      <c r="F24" s="53">
        <v>0.16669999999999999</v>
      </c>
      <c r="G24" s="51">
        <v>0.2495</v>
      </c>
      <c r="H24" s="53">
        <v>0.25</v>
      </c>
    </row>
    <row r="25" spans="1:10" x14ac:dyDescent="0.25">
      <c r="A25" s="216"/>
      <c r="B25" s="61" t="s">
        <v>33</v>
      </c>
      <c r="C25" s="51">
        <v>8.3299999999999999E-2</v>
      </c>
      <c r="D25" s="62" t="s">
        <v>11</v>
      </c>
      <c r="E25" s="51">
        <v>0.16669999999999999</v>
      </c>
      <c r="F25" s="62" t="s">
        <v>11</v>
      </c>
      <c r="G25" s="51">
        <v>0.25</v>
      </c>
      <c r="H25" s="62" t="s">
        <v>11</v>
      </c>
    </row>
    <row r="26" spans="1:10" s="27" customFormat="1" x14ac:dyDescent="0.25">
      <c r="A26" s="217"/>
      <c r="B26" s="41" t="s">
        <v>34</v>
      </c>
      <c r="C26" s="42">
        <v>6.8599999999999994E-2</v>
      </c>
      <c r="D26" s="42">
        <v>8.3299999999999999E-2</v>
      </c>
      <c r="E26" s="42">
        <v>0.1777</v>
      </c>
      <c r="F26" s="42">
        <v>0.16669999999999999</v>
      </c>
      <c r="G26" s="42">
        <v>0.24979999999999999</v>
      </c>
      <c r="H26" s="42">
        <v>0.26290000000000002</v>
      </c>
    </row>
    <row r="27" spans="1:10" x14ac:dyDescent="0.25">
      <c r="A27" s="212" t="s">
        <v>35</v>
      </c>
      <c r="B27" s="9" t="s">
        <v>35</v>
      </c>
      <c r="C27" s="63">
        <v>5.3800000000000001E-2</v>
      </c>
      <c r="D27" s="54">
        <v>4.2000000000000003E-2</v>
      </c>
      <c r="E27" s="63">
        <v>0.1236</v>
      </c>
      <c r="F27" s="54">
        <v>0.1157</v>
      </c>
      <c r="G27" s="105">
        <v>0.22090000000000001</v>
      </c>
      <c r="H27" s="106">
        <v>0.21010000000000001</v>
      </c>
    </row>
    <row r="28" spans="1:10" x14ac:dyDescent="0.25">
      <c r="A28" s="213"/>
      <c r="B28" s="61" t="s">
        <v>36</v>
      </c>
      <c r="C28" s="64">
        <v>7.2900000000000006E-2</v>
      </c>
      <c r="D28" s="54">
        <v>5.2200000000000003E-2</v>
      </c>
      <c r="E28" s="64">
        <v>0.1736</v>
      </c>
      <c r="F28" s="54">
        <v>0.1336</v>
      </c>
      <c r="G28" s="107">
        <v>0.21870000000000001</v>
      </c>
      <c r="H28" s="106">
        <v>0.2195</v>
      </c>
    </row>
    <row r="29" spans="1:10" x14ac:dyDescent="0.25">
      <c r="A29" s="213"/>
      <c r="B29" s="61" t="s">
        <v>37</v>
      </c>
      <c r="C29" s="64">
        <v>0.1051</v>
      </c>
      <c r="D29" s="54">
        <v>7.4999999999999997E-2</v>
      </c>
      <c r="E29" s="64">
        <v>0.19020000000000001</v>
      </c>
      <c r="F29" s="54">
        <v>0.15559999999999999</v>
      </c>
      <c r="G29" s="107">
        <v>0.27529999999999999</v>
      </c>
      <c r="H29" s="106">
        <v>0.23380000000000001</v>
      </c>
    </row>
    <row r="30" spans="1:10" x14ac:dyDescent="0.25">
      <c r="A30" s="213"/>
      <c r="B30" s="61" t="s">
        <v>38</v>
      </c>
      <c r="C30" s="64">
        <v>7.4800000000000005E-2</v>
      </c>
      <c r="D30" s="54">
        <v>5.6899999999999999E-2</v>
      </c>
      <c r="E30" s="64">
        <v>0.1076</v>
      </c>
      <c r="F30" s="54">
        <v>0.161</v>
      </c>
      <c r="G30" s="107">
        <v>0.17979999999999999</v>
      </c>
      <c r="H30" s="106">
        <v>0.20019999999999999</v>
      </c>
    </row>
    <row r="31" spans="1:10" x14ac:dyDescent="0.25">
      <c r="A31" s="213"/>
      <c r="B31" s="61" t="s">
        <v>39</v>
      </c>
      <c r="C31" s="64">
        <v>0</v>
      </c>
      <c r="D31" s="54">
        <v>1.43E-2</v>
      </c>
      <c r="E31" s="64">
        <v>0.15709999999999999</v>
      </c>
      <c r="F31" s="54">
        <v>0.3251</v>
      </c>
      <c r="G31" s="107">
        <v>0.25519999999999998</v>
      </c>
      <c r="H31" s="106">
        <v>0.2326</v>
      </c>
    </row>
    <row r="32" spans="1:10" x14ac:dyDescent="0.25">
      <c r="A32" s="213"/>
      <c r="B32" s="61" t="s">
        <v>40</v>
      </c>
      <c r="C32" s="64">
        <v>3.2000000000000001E-2</v>
      </c>
      <c r="D32" s="54">
        <v>2.7900000000000001E-2</v>
      </c>
      <c r="E32" s="64">
        <v>0.1492</v>
      </c>
      <c r="F32" s="54">
        <v>0.1449</v>
      </c>
      <c r="G32" s="107">
        <v>0.22409999999999999</v>
      </c>
      <c r="H32" s="106">
        <v>0.35809999999999997</v>
      </c>
    </row>
    <row r="33" spans="1:8" x14ac:dyDescent="0.25">
      <c r="A33" s="213"/>
      <c r="B33" s="65" t="s">
        <v>41</v>
      </c>
      <c r="C33" s="64">
        <v>5.1200000000000002E-2</v>
      </c>
      <c r="D33" s="54" t="s">
        <v>11</v>
      </c>
      <c r="E33" s="64">
        <v>0.14149999999999999</v>
      </c>
      <c r="F33" s="54" t="s">
        <v>11</v>
      </c>
      <c r="G33" s="64">
        <v>0.2084</v>
      </c>
      <c r="H33" s="54" t="s">
        <v>42</v>
      </c>
    </row>
    <row r="34" spans="1:8" s="27" customFormat="1" x14ac:dyDescent="0.25">
      <c r="A34" s="214"/>
      <c r="B34" s="41" t="s">
        <v>43</v>
      </c>
      <c r="C34" s="42">
        <f>+AVERAGE(C27:C33)</f>
        <v>5.568571428571429E-2</v>
      </c>
      <c r="D34" s="42">
        <f>+AVERAGE(D27:D33)</f>
        <v>4.4716666666666675E-2</v>
      </c>
      <c r="E34" s="42">
        <f>+AVERAGE(E27:E33)</f>
        <v>0.14897142857142859</v>
      </c>
      <c r="F34" s="42">
        <f>+AVERAGE(F27:F32)</f>
        <v>0.17265</v>
      </c>
      <c r="G34" s="42">
        <f>+AVERAGE(G27:G33)</f>
        <v>0.22605714285714282</v>
      </c>
      <c r="H34" s="42">
        <f>+AVERAGE(H27:H32)</f>
        <v>0.24238333333333331</v>
      </c>
    </row>
    <row r="35" spans="1:8" x14ac:dyDescent="0.25">
      <c r="A35" s="212" t="s">
        <v>44</v>
      </c>
      <c r="B35" s="9" t="s">
        <v>44</v>
      </c>
      <c r="C35" s="63">
        <v>2.3699999999999999E-2</v>
      </c>
      <c r="D35" s="54">
        <v>1.72E-2</v>
      </c>
      <c r="E35" s="63">
        <v>7.8700000000000006E-2</v>
      </c>
      <c r="F35" s="54">
        <v>7.8100000000000003E-2</v>
      </c>
      <c r="G35" s="63">
        <v>0.16089999999999999</v>
      </c>
      <c r="H35" s="54">
        <v>0.14580000000000001</v>
      </c>
    </row>
    <row r="36" spans="1:8" x14ac:dyDescent="0.25">
      <c r="A36" s="213"/>
      <c r="B36" s="61" t="s">
        <v>45</v>
      </c>
      <c r="C36" s="64">
        <v>3.27E-2</v>
      </c>
      <c r="D36" s="54">
        <v>1.5599999999999999E-2</v>
      </c>
      <c r="E36" s="64">
        <v>5.3100000000000001E-2</v>
      </c>
      <c r="F36" s="54">
        <v>9.2100000000000001E-2</v>
      </c>
      <c r="G36" s="64">
        <v>0.13880000000000001</v>
      </c>
      <c r="H36" s="54">
        <v>0.16020000000000001</v>
      </c>
    </row>
    <row r="37" spans="1:8" x14ac:dyDescent="0.25">
      <c r="A37" s="213"/>
      <c r="B37" s="61" t="s">
        <v>46</v>
      </c>
      <c r="C37" s="64">
        <v>2.18E-2</v>
      </c>
      <c r="D37" s="54">
        <v>6.1100000000000002E-2</v>
      </c>
      <c r="E37" s="64">
        <v>4.8500000000000001E-2</v>
      </c>
      <c r="F37" s="54">
        <v>0.1986</v>
      </c>
      <c r="G37" s="64">
        <v>0.11650000000000001</v>
      </c>
      <c r="H37" s="54">
        <v>0.2339</v>
      </c>
    </row>
    <row r="38" spans="1:8" x14ac:dyDescent="0.25">
      <c r="A38" s="213"/>
      <c r="B38" s="61" t="s">
        <v>47</v>
      </c>
      <c r="C38" s="64">
        <v>0</v>
      </c>
      <c r="D38" s="54">
        <v>2.3999999999999998E-3</v>
      </c>
      <c r="E38" s="64">
        <v>3.3999999999999998E-3</v>
      </c>
      <c r="F38" s="54">
        <v>0.1162</v>
      </c>
      <c r="G38" s="64">
        <v>6.0400000000000002E-2</v>
      </c>
      <c r="H38" s="54">
        <v>0.14319999999999999</v>
      </c>
    </row>
    <row r="39" spans="1:8" x14ac:dyDescent="0.25">
      <c r="A39" s="213"/>
      <c r="B39" s="61" t="s">
        <v>48</v>
      </c>
      <c r="C39" s="64">
        <v>5.1200000000000002E-2</v>
      </c>
      <c r="D39" s="54">
        <v>1.3599999999999999E-2</v>
      </c>
      <c r="E39" s="64">
        <v>7.2300000000000003E-2</v>
      </c>
      <c r="F39" s="54">
        <v>8.7499999999999994E-2</v>
      </c>
      <c r="G39" s="64">
        <v>0.1295</v>
      </c>
      <c r="H39" s="54">
        <v>0.15809999999999999</v>
      </c>
    </row>
    <row r="40" spans="1:8" x14ac:dyDescent="0.25">
      <c r="A40" s="213"/>
      <c r="B40" s="61" t="s">
        <v>49</v>
      </c>
      <c r="C40" s="64">
        <v>2.1499999999999998E-2</v>
      </c>
      <c r="D40" s="54">
        <v>5.3699999999999998E-2</v>
      </c>
      <c r="E40" s="64">
        <v>0.1061</v>
      </c>
      <c r="F40" s="54">
        <v>0.14460000000000001</v>
      </c>
      <c r="G40" s="64">
        <v>0.2014</v>
      </c>
      <c r="H40" s="54">
        <v>0.2462</v>
      </c>
    </row>
    <row r="41" spans="1:8" x14ac:dyDescent="0.25">
      <c r="A41" s="213"/>
      <c r="B41" s="61" t="s">
        <v>50</v>
      </c>
      <c r="C41" s="64">
        <v>6.4500000000000002E-2</v>
      </c>
      <c r="D41" s="52">
        <v>3.9899999999999998E-2</v>
      </c>
      <c r="E41" s="64">
        <v>0.1024</v>
      </c>
      <c r="F41" s="54">
        <v>0.1108</v>
      </c>
      <c r="G41" s="64">
        <v>0.18690000000000001</v>
      </c>
      <c r="H41" s="52">
        <v>0.20300000000000001</v>
      </c>
    </row>
    <row r="42" spans="1:8" s="27" customFormat="1" x14ac:dyDescent="0.25">
      <c r="A42" s="214"/>
      <c r="B42" s="41" t="s">
        <v>51</v>
      </c>
      <c r="C42" s="42">
        <f>AVERAGE(C35:C41)</f>
        <v>3.0771428571428568E-2</v>
      </c>
      <c r="D42" s="42">
        <f>AVERAGE(D35:D41)</f>
        <v>2.9071428571428571E-2</v>
      </c>
      <c r="E42" s="42">
        <v>6.6299999999999998E-2</v>
      </c>
      <c r="F42" s="42">
        <v>0.1183</v>
      </c>
      <c r="G42" s="42">
        <v>0.1421</v>
      </c>
      <c r="H42" s="42">
        <v>0.18429999999999999</v>
      </c>
    </row>
    <row r="43" spans="1:8" x14ac:dyDescent="0.25">
      <c r="A43" s="215" t="s">
        <v>52</v>
      </c>
      <c r="B43" s="61" t="s">
        <v>53</v>
      </c>
      <c r="C43" s="66">
        <v>0.03</v>
      </c>
      <c r="D43" s="66">
        <v>0.04</v>
      </c>
      <c r="E43" s="67">
        <v>8.1000000000000003E-2</v>
      </c>
      <c r="F43" s="67">
        <v>0.10100000000000001</v>
      </c>
      <c r="G43" s="67">
        <v>0.153</v>
      </c>
      <c r="H43" s="67">
        <v>0.16500000000000001</v>
      </c>
    </row>
    <row r="44" spans="1:8" x14ac:dyDescent="0.25">
      <c r="A44" s="216"/>
      <c r="B44" s="61" t="s">
        <v>54</v>
      </c>
      <c r="C44" s="66">
        <v>0.1</v>
      </c>
      <c r="D44" s="66">
        <v>7.0000000000000007E-2</v>
      </c>
      <c r="E44" s="67">
        <v>0.21199999999999999</v>
      </c>
      <c r="F44" s="67">
        <v>0.20100000000000001</v>
      </c>
      <c r="G44" s="67">
        <v>0.32700000000000001</v>
      </c>
      <c r="H44" s="67">
        <v>0.308</v>
      </c>
    </row>
    <row r="45" spans="1:8" x14ac:dyDescent="0.25">
      <c r="A45" s="216"/>
      <c r="B45" s="61" t="s">
        <v>55</v>
      </c>
      <c r="C45" s="64">
        <v>3.2199999999999999E-2</v>
      </c>
      <c r="D45" s="66">
        <v>0</v>
      </c>
      <c r="E45" s="67">
        <v>0.10390000000000001</v>
      </c>
      <c r="F45" s="66">
        <v>0</v>
      </c>
      <c r="G45" s="67">
        <v>0.19</v>
      </c>
      <c r="H45" s="66">
        <v>0.17899999999999999</v>
      </c>
    </row>
    <row r="46" spans="1:8" ht="15.75" customHeight="1" x14ac:dyDescent="0.25">
      <c r="A46" s="216"/>
      <c r="B46" s="61" t="s">
        <v>56</v>
      </c>
      <c r="C46" s="66">
        <v>0</v>
      </c>
      <c r="D46" s="68">
        <v>0.14000000000000001</v>
      </c>
      <c r="E46" s="66">
        <v>0</v>
      </c>
      <c r="F46" s="68">
        <v>0.21</v>
      </c>
      <c r="G46" s="67">
        <v>0.125</v>
      </c>
      <c r="H46" s="68">
        <v>0.31</v>
      </c>
    </row>
    <row r="47" spans="1:8" s="27" customFormat="1" x14ac:dyDescent="0.25">
      <c r="A47" s="218"/>
      <c r="B47" s="41" t="s">
        <v>57</v>
      </c>
      <c r="C47" s="42">
        <f t="shared" ref="C47:H47" si="0">AVERAGE(C43:C46)</f>
        <v>4.0550000000000003E-2</v>
      </c>
      <c r="D47" s="42">
        <f t="shared" si="0"/>
        <v>6.25E-2</v>
      </c>
      <c r="E47" s="42">
        <f t="shared" si="0"/>
        <v>9.9224999999999994E-2</v>
      </c>
      <c r="F47" s="42">
        <f t="shared" si="0"/>
        <v>0.128</v>
      </c>
      <c r="G47" s="42">
        <f t="shared" si="0"/>
        <v>0.19874999999999998</v>
      </c>
      <c r="H47" s="42">
        <f t="shared" si="0"/>
        <v>0.24049999999999999</v>
      </c>
    </row>
    <row r="48" spans="1:8" ht="15.75" x14ac:dyDescent="0.25">
      <c r="A48" s="69" t="s">
        <v>58</v>
      </c>
      <c r="B48" s="69"/>
      <c r="C48" s="70">
        <f>AVERAGE(C47,C42,C34,C26,C22,C11,C10,C9,C15,C8,C3)</f>
        <v>5.685064935064936E-2</v>
      </c>
      <c r="D48" s="70">
        <f>AVERAGE(D47,D42,D34,D26,D22,D11,D10,D9,D15,D8,D3)</f>
        <v>5.1467099567099578E-2</v>
      </c>
      <c r="E48" s="70">
        <f>AVERAGE(E3,E8,E9,E10,E11,E15,E22,E26,E34,E42,E47)</f>
        <v>0.13916331168831167</v>
      </c>
      <c r="F48" s="70">
        <f>AVERAGE(F3,F8,F9,F10,F11,F15,F22,F26,F34,F42,F47)</f>
        <v>0.14796363636363638</v>
      </c>
      <c r="G48" s="70">
        <f>AVERAGE(G3,G8,G9,G10,G11,G15,G22,G26,G34,G42,G47)</f>
        <v>0.21676428571428571</v>
      </c>
      <c r="H48" s="70">
        <f>AVERAGE(H3,H8,H9,H10,H11,H15,H22,H26,H34,H42,H47)</f>
        <v>0.25269848484848484</v>
      </c>
    </row>
    <row r="49" spans="1:8" ht="7.5" customHeight="1" x14ac:dyDescent="0.25"/>
    <row r="50" spans="1:8" ht="7.5" customHeight="1" x14ac:dyDescent="0.25"/>
    <row r="51" spans="1:8" ht="7.5" customHeight="1" thickBot="1" x14ac:dyDescent="0.3"/>
    <row r="52" spans="1:8" ht="15" customHeight="1" x14ac:dyDescent="0.25">
      <c r="A52" s="203" t="s">
        <v>59</v>
      </c>
      <c r="B52" s="204"/>
      <c r="C52" s="204"/>
      <c r="D52" s="204"/>
      <c r="E52" s="204"/>
      <c r="F52" s="204"/>
      <c r="G52" s="204"/>
      <c r="H52" s="205"/>
    </row>
    <row r="53" spans="1:8" x14ac:dyDescent="0.25">
      <c r="A53" s="206"/>
      <c r="B53" s="207"/>
      <c r="C53" s="207"/>
      <c r="D53" s="207"/>
      <c r="E53" s="207"/>
      <c r="F53" s="207"/>
      <c r="G53" s="207"/>
      <c r="H53" s="208"/>
    </row>
    <row r="54" spans="1:8" x14ac:dyDescent="0.25">
      <c r="A54" s="206" t="s">
        <v>60</v>
      </c>
      <c r="B54" s="207"/>
      <c r="C54" s="207"/>
      <c r="D54" s="207"/>
      <c r="E54" s="207"/>
      <c r="F54" s="207"/>
      <c r="G54" s="207"/>
      <c r="H54" s="208"/>
    </row>
    <row r="55" spans="1:8" ht="48" customHeight="1" x14ac:dyDescent="0.25">
      <c r="A55" s="206" t="s">
        <v>61</v>
      </c>
      <c r="B55" s="207"/>
      <c r="C55" s="207"/>
      <c r="D55" s="207"/>
      <c r="E55" s="207"/>
      <c r="F55" s="207"/>
      <c r="G55" s="207"/>
      <c r="H55" s="208"/>
    </row>
    <row r="56" spans="1:8" ht="15" customHeight="1" x14ac:dyDescent="0.25">
      <c r="A56" s="206"/>
      <c r="B56" s="207"/>
      <c r="C56" s="207"/>
      <c r="D56" s="207"/>
      <c r="E56" s="207"/>
      <c r="F56" s="207"/>
      <c r="G56" s="207"/>
      <c r="H56" s="208"/>
    </row>
    <row r="57" spans="1:8" x14ac:dyDescent="0.25">
      <c r="A57" s="206"/>
      <c r="B57" s="207"/>
      <c r="C57" s="207"/>
      <c r="D57" s="207"/>
      <c r="E57" s="207"/>
      <c r="F57" s="207"/>
      <c r="G57" s="207"/>
      <c r="H57" s="208"/>
    </row>
    <row r="58" spans="1:8" ht="2.25" customHeight="1" thickBot="1" x14ac:dyDescent="0.3">
      <c r="A58" s="209"/>
      <c r="B58" s="210"/>
      <c r="C58" s="210"/>
      <c r="D58" s="210"/>
      <c r="E58" s="210"/>
      <c r="F58" s="210"/>
      <c r="G58" s="210"/>
      <c r="H58" s="211"/>
    </row>
  </sheetData>
  <mergeCells count="16">
    <mergeCell ref="G1:H1"/>
    <mergeCell ref="A52:H53"/>
    <mergeCell ref="A54:H54"/>
    <mergeCell ref="A55:H55"/>
    <mergeCell ref="A56:H58"/>
    <mergeCell ref="A12:A15"/>
    <mergeCell ref="A16:A22"/>
    <mergeCell ref="A23:A26"/>
    <mergeCell ref="A27:A34"/>
    <mergeCell ref="A35:A42"/>
    <mergeCell ref="A43:A47"/>
    <mergeCell ref="A4:A8"/>
    <mergeCell ref="A1:A2"/>
    <mergeCell ref="B1:B2"/>
    <mergeCell ref="C1:D1"/>
    <mergeCell ref="E1:F1"/>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4B83-A115-4534-B24E-19A2F797F1C2}">
  <sheetPr>
    <tabColor theme="4" tint="-0.499984740745262"/>
  </sheetPr>
  <dimension ref="A1:DP31"/>
  <sheetViews>
    <sheetView showGridLines="0" topLeftCell="B1" zoomScale="75" zoomScaleNormal="75" workbookViewId="0">
      <selection activeCell="C2" sqref="C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85"/>
      <c r="O5" s="16"/>
      <c r="P5" s="15"/>
      <c r="Q5" s="85"/>
      <c r="R5" s="16"/>
      <c r="S5" s="15"/>
      <c r="T5" s="85"/>
      <c r="U5" s="16"/>
      <c r="V5" s="17"/>
      <c r="W5" s="17"/>
      <c r="X5" s="18"/>
      <c r="Y5" s="15"/>
      <c r="Z5" s="85"/>
      <c r="AA5" s="16"/>
      <c r="AB5" s="15"/>
      <c r="AC5" s="85"/>
      <c r="AD5" s="16"/>
      <c r="AE5" s="15"/>
      <c r="AF5" s="8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86" t="s">
        <v>81</v>
      </c>
      <c r="O7" s="111" t="s">
        <v>82</v>
      </c>
      <c r="P7" s="111" t="s">
        <v>80</v>
      </c>
      <c r="Q7" s="86" t="s">
        <v>81</v>
      </c>
      <c r="R7" s="111" t="s">
        <v>82</v>
      </c>
      <c r="S7" s="111" t="s">
        <v>80</v>
      </c>
      <c r="T7" s="86" t="s">
        <v>81</v>
      </c>
      <c r="U7" s="111" t="s">
        <v>82</v>
      </c>
      <c r="V7" s="111" t="s">
        <v>67</v>
      </c>
      <c r="W7" s="111" t="s">
        <v>83</v>
      </c>
      <c r="X7" s="111" t="s">
        <v>84</v>
      </c>
      <c r="Y7" s="111" t="s">
        <v>80</v>
      </c>
      <c r="Z7" s="86" t="s">
        <v>81</v>
      </c>
      <c r="AA7" s="111" t="s">
        <v>82</v>
      </c>
      <c r="AB7" s="111" t="s">
        <v>80</v>
      </c>
      <c r="AC7" s="86" t="s">
        <v>81</v>
      </c>
      <c r="AD7" s="111" t="s">
        <v>82</v>
      </c>
      <c r="AE7" s="111" t="s">
        <v>80</v>
      </c>
      <c r="AF7" s="86"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45" customHeight="1" x14ac:dyDescent="0.2">
      <c r="A8" s="238" t="s">
        <v>87</v>
      </c>
      <c r="B8" s="238" t="s">
        <v>88</v>
      </c>
      <c r="C8" s="238" t="s">
        <v>1102</v>
      </c>
      <c r="D8" s="238" t="s">
        <v>824</v>
      </c>
      <c r="E8" s="281" t="s">
        <v>825</v>
      </c>
      <c r="F8" s="238" t="s">
        <v>91</v>
      </c>
      <c r="G8" s="238" t="s">
        <v>92</v>
      </c>
      <c r="H8" s="244">
        <v>6132966875</v>
      </c>
      <c r="I8" s="22">
        <v>1099023764</v>
      </c>
      <c r="J8" s="112" t="s">
        <v>826</v>
      </c>
      <c r="K8" s="112" t="s">
        <v>827</v>
      </c>
      <c r="L8" s="24">
        <v>4</v>
      </c>
      <c r="M8" s="119"/>
      <c r="N8" s="80"/>
      <c r="O8" s="119"/>
      <c r="P8" s="119"/>
      <c r="Q8" s="80"/>
      <c r="R8" s="119"/>
      <c r="S8" s="119"/>
      <c r="T8" s="80"/>
      <c r="U8" s="119"/>
      <c r="V8" s="23" t="s">
        <v>828</v>
      </c>
      <c r="W8" s="23" t="s">
        <v>829</v>
      </c>
      <c r="X8" s="116">
        <v>1</v>
      </c>
      <c r="Y8" s="119"/>
      <c r="Z8" s="80"/>
      <c r="AA8" s="119"/>
      <c r="AB8" s="119"/>
      <c r="AC8" s="80"/>
      <c r="AD8" s="119"/>
      <c r="AE8" s="119">
        <v>0.23</v>
      </c>
      <c r="AF8" s="80">
        <v>0.23</v>
      </c>
      <c r="AG8" s="119" t="s">
        <v>830</v>
      </c>
      <c r="AH8" s="13" t="s">
        <v>215</v>
      </c>
      <c r="AI8" s="13" t="s">
        <v>831</v>
      </c>
    </row>
    <row r="9" spans="1:120" s="5" customFormat="1" ht="24" customHeight="1" x14ac:dyDescent="0.2">
      <c r="A9" s="239" t="s">
        <v>87</v>
      </c>
      <c r="B9" s="239"/>
      <c r="C9" s="239" t="s">
        <v>823</v>
      </c>
      <c r="D9" s="239" t="s">
        <v>824</v>
      </c>
      <c r="E9" s="282"/>
      <c r="F9" s="239" t="s">
        <v>91</v>
      </c>
      <c r="G9" s="239" t="s">
        <v>92</v>
      </c>
      <c r="H9" s="245"/>
      <c r="I9" s="244">
        <v>632800117</v>
      </c>
      <c r="J9" s="238" t="s">
        <v>832</v>
      </c>
      <c r="K9" s="238" t="s">
        <v>833</v>
      </c>
      <c r="L9" s="250">
        <v>1</v>
      </c>
      <c r="M9" s="224"/>
      <c r="N9" s="224"/>
      <c r="O9" s="224"/>
      <c r="P9" s="224"/>
      <c r="Q9" s="224"/>
      <c r="R9" s="224"/>
      <c r="S9" s="224"/>
      <c r="T9" s="224"/>
      <c r="U9" s="224"/>
      <c r="V9" s="23" t="s">
        <v>834</v>
      </c>
      <c r="W9" s="23" t="s">
        <v>835</v>
      </c>
      <c r="X9" s="114">
        <v>8</v>
      </c>
      <c r="Y9" s="119"/>
      <c r="Z9" s="80"/>
      <c r="AA9" s="119"/>
      <c r="AB9" s="119"/>
      <c r="AC9" s="80"/>
      <c r="AD9" s="119"/>
      <c r="AE9" s="119"/>
      <c r="AF9" s="80"/>
      <c r="AG9" s="119"/>
      <c r="AH9" s="13" t="s">
        <v>215</v>
      </c>
      <c r="AI9" s="13" t="s">
        <v>831</v>
      </c>
    </row>
    <row r="10" spans="1:120" s="5" customFormat="1" ht="24" customHeight="1" x14ac:dyDescent="0.2">
      <c r="A10" s="239"/>
      <c r="B10" s="239"/>
      <c r="C10" s="239" t="s">
        <v>823</v>
      </c>
      <c r="D10" s="239" t="s">
        <v>824</v>
      </c>
      <c r="E10" s="282"/>
      <c r="F10" s="239"/>
      <c r="G10" s="239"/>
      <c r="H10" s="245"/>
      <c r="I10" s="245"/>
      <c r="J10" s="239"/>
      <c r="K10" s="239"/>
      <c r="L10" s="251"/>
      <c r="M10" s="225"/>
      <c r="N10" s="225"/>
      <c r="O10" s="225"/>
      <c r="P10" s="225"/>
      <c r="Q10" s="225"/>
      <c r="R10" s="225"/>
      <c r="S10" s="225"/>
      <c r="T10" s="225"/>
      <c r="U10" s="225"/>
      <c r="V10" s="23" t="s">
        <v>836</v>
      </c>
      <c r="W10" s="23" t="s">
        <v>837</v>
      </c>
      <c r="X10" s="119">
        <v>1</v>
      </c>
      <c r="Y10" s="119"/>
      <c r="Z10" s="80"/>
      <c r="AA10" s="119"/>
      <c r="AB10" s="119"/>
      <c r="AC10" s="80"/>
      <c r="AD10" s="119"/>
      <c r="AE10" s="119"/>
      <c r="AF10" s="80"/>
      <c r="AG10" s="119"/>
      <c r="AH10" s="13" t="s">
        <v>215</v>
      </c>
      <c r="AI10" s="13" t="s">
        <v>831</v>
      </c>
    </row>
    <row r="11" spans="1:120" s="5" customFormat="1" ht="33.75" customHeight="1" x14ac:dyDescent="0.2">
      <c r="A11" s="239" t="s">
        <v>87</v>
      </c>
      <c r="B11" s="239"/>
      <c r="C11" s="239" t="s">
        <v>823</v>
      </c>
      <c r="D11" s="239" t="s">
        <v>824</v>
      </c>
      <c r="E11" s="282"/>
      <c r="F11" s="239" t="s">
        <v>91</v>
      </c>
      <c r="G11" s="239" t="s">
        <v>92</v>
      </c>
      <c r="H11" s="245"/>
      <c r="I11" s="245"/>
      <c r="J11" s="239"/>
      <c r="K11" s="239"/>
      <c r="L11" s="251"/>
      <c r="M11" s="225"/>
      <c r="N11" s="225"/>
      <c r="O11" s="225"/>
      <c r="P11" s="225"/>
      <c r="Q11" s="225"/>
      <c r="R11" s="225"/>
      <c r="S11" s="225"/>
      <c r="T11" s="225"/>
      <c r="U11" s="225"/>
      <c r="V11" s="23" t="s">
        <v>838</v>
      </c>
      <c r="W11" s="23" t="s">
        <v>839</v>
      </c>
      <c r="X11" s="119">
        <v>1</v>
      </c>
      <c r="Y11" s="119">
        <v>0.04</v>
      </c>
      <c r="Z11" s="80">
        <v>0.04</v>
      </c>
      <c r="AA11" s="119" t="s">
        <v>840</v>
      </c>
      <c r="AB11" s="119">
        <v>0.21</v>
      </c>
      <c r="AC11" s="80">
        <v>0.21</v>
      </c>
      <c r="AD11" s="119" t="s">
        <v>841</v>
      </c>
      <c r="AE11" s="119">
        <v>0.39</v>
      </c>
      <c r="AF11" s="80">
        <v>0.39</v>
      </c>
      <c r="AG11" s="119" t="s">
        <v>842</v>
      </c>
      <c r="AH11" s="13" t="s">
        <v>215</v>
      </c>
      <c r="AI11" s="13" t="s">
        <v>831</v>
      </c>
    </row>
    <row r="12" spans="1:120" s="5" customFormat="1" ht="33.75" customHeight="1" x14ac:dyDescent="0.2">
      <c r="A12" s="239"/>
      <c r="B12" s="239"/>
      <c r="C12" s="239" t="s">
        <v>823</v>
      </c>
      <c r="D12" s="239" t="s">
        <v>824</v>
      </c>
      <c r="E12" s="282"/>
      <c r="F12" s="239"/>
      <c r="G12" s="239"/>
      <c r="H12" s="245"/>
      <c r="I12" s="245"/>
      <c r="J12" s="239"/>
      <c r="K12" s="239"/>
      <c r="L12" s="251"/>
      <c r="M12" s="225"/>
      <c r="N12" s="225"/>
      <c r="O12" s="225"/>
      <c r="P12" s="225"/>
      <c r="Q12" s="225"/>
      <c r="R12" s="225"/>
      <c r="S12" s="225"/>
      <c r="T12" s="225"/>
      <c r="U12" s="225"/>
      <c r="V12" s="23" t="s">
        <v>843</v>
      </c>
      <c r="W12" s="23" t="s">
        <v>844</v>
      </c>
      <c r="X12" s="119">
        <v>1</v>
      </c>
      <c r="Y12" s="119"/>
      <c r="Z12" s="80"/>
      <c r="AA12" s="119"/>
      <c r="AB12" s="119"/>
      <c r="AC12" s="80"/>
      <c r="AD12" s="119"/>
      <c r="AE12" s="119"/>
      <c r="AF12" s="80"/>
      <c r="AG12" s="119"/>
      <c r="AH12" s="13" t="s">
        <v>215</v>
      </c>
      <c r="AI12" s="13" t="s">
        <v>831</v>
      </c>
    </row>
    <row r="13" spans="1:120" s="5" customFormat="1" ht="33.75" customHeight="1" x14ac:dyDescent="0.2">
      <c r="A13" s="240" t="s">
        <v>87</v>
      </c>
      <c r="B13" s="240"/>
      <c r="C13" s="240" t="s">
        <v>823</v>
      </c>
      <c r="D13" s="240" t="s">
        <v>824</v>
      </c>
      <c r="E13" s="283"/>
      <c r="F13" s="240" t="s">
        <v>91</v>
      </c>
      <c r="G13" s="240" t="s">
        <v>92</v>
      </c>
      <c r="H13" s="245"/>
      <c r="I13" s="246"/>
      <c r="J13" s="240"/>
      <c r="K13" s="240"/>
      <c r="L13" s="252"/>
      <c r="M13" s="226"/>
      <c r="N13" s="226"/>
      <c r="O13" s="226"/>
      <c r="P13" s="226"/>
      <c r="Q13" s="226"/>
      <c r="R13" s="226"/>
      <c r="S13" s="226"/>
      <c r="T13" s="226"/>
      <c r="U13" s="226"/>
      <c r="V13" s="23" t="s">
        <v>845</v>
      </c>
      <c r="W13" s="23" t="s">
        <v>846</v>
      </c>
      <c r="X13" s="114">
        <v>1</v>
      </c>
      <c r="Y13" s="119"/>
      <c r="Z13" s="80"/>
      <c r="AA13" s="119"/>
      <c r="AB13" s="119"/>
      <c r="AC13" s="80"/>
      <c r="AD13" s="119"/>
      <c r="AE13" s="119">
        <v>0.25</v>
      </c>
      <c r="AF13" s="80">
        <v>0.25</v>
      </c>
      <c r="AG13" s="119" t="s">
        <v>847</v>
      </c>
      <c r="AH13" s="13" t="s">
        <v>215</v>
      </c>
      <c r="AI13" s="13" t="s">
        <v>831</v>
      </c>
    </row>
    <row r="14" spans="1:120" ht="75" x14ac:dyDescent="0.25">
      <c r="H14" s="245"/>
      <c r="M14" s="71" t="s">
        <v>241</v>
      </c>
      <c r="N14" s="87" t="s">
        <v>11</v>
      </c>
      <c r="P14" s="71" t="s">
        <v>241</v>
      </c>
      <c r="Q14" s="87" t="s">
        <v>11</v>
      </c>
      <c r="S14" s="71" t="s">
        <v>241</v>
      </c>
      <c r="T14" s="87" t="s">
        <v>11</v>
      </c>
      <c r="Y14" s="71" t="s">
        <v>242</v>
      </c>
      <c r="Z14" s="87">
        <f>AVERAGE(Z8:Z13)</f>
        <v>0.04</v>
      </c>
      <c r="AB14" s="71" t="s">
        <v>242</v>
      </c>
      <c r="AC14" s="87">
        <f>AVERAGE(AC8:AC13)</f>
        <v>0.21</v>
      </c>
      <c r="AE14" s="71" t="s">
        <v>242</v>
      </c>
      <c r="AF14" s="87">
        <f>AVERAGE(AF8:AF13)</f>
        <v>0.28999999999999998</v>
      </c>
      <c r="AG14" s="9"/>
      <c r="AH14" s="9"/>
      <c r="AI14" s="9"/>
      <c r="DM14"/>
      <c r="DN14"/>
      <c r="DO14"/>
      <c r="DP14"/>
    </row>
    <row r="15" spans="1:120" s="5" customFormat="1" ht="33.75" customHeight="1" x14ac:dyDescent="0.2">
      <c r="A15" s="234" t="s">
        <v>87</v>
      </c>
      <c r="B15" s="234" t="s">
        <v>158</v>
      </c>
      <c r="C15" s="238" t="s">
        <v>32</v>
      </c>
      <c r="D15" s="238" t="s">
        <v>824</v>
      </c>
      <c r="E15" s="281" t="s">
        <v>848</v>
      </c>
      <c r="F15" s="234" t="s">
        <v>91</v>
      </c>
      <c r="G15" s="234" t="s">
        <v>92</v>
      </c>
      <c r="H15" s="245"/>
      <c r="I15" s="22">
        <v>1276732878</v>
      </c>
      <c r="J15" s="112" t="s">
        <v>849</v>
      </c>
      <c r="K15" s="112" t="s">
        <v>850</v>
      </c>
      <c r="L15" s="116">
        <v>1</v>
      </c>
      <c r="M15" s="119">
        <v>0.99</v>
      </c>
      <c r="N15" s="119">
        <v>0.99</v>
      </c>
      <c r="O15" s="119" t="s">
        <v>851</v>
      </c>
      <c r="P15" s="119">
        <v>1</v>
      </c>
      <c r="Q15" s="119">
        <v>1</v>
      </c>
      <c r="R15" s="119" t="s">
        <v>852</v>
      </c>
      <c r="S15" s="119">
        <v>1</v>
      </c>
      <c r="T15" s="119">
        <v>1</v>
      </c>
      <c r="U15" s="119" t="s">
        <v>853</v>
      </c>
      <c r="V15" s="234" t="s">
        <v>96</v>
      </c>
      <c r="W15" s="234"/>
      <c r="X15" s="234"/>
      <c r="Y15" s="89"/>
      <c r="Z15" s="91"/>
      <c r="AA15" s="89"/>
      <c r="AB15" s="89"/>
      <c r="AC15" s="91"/>
      <c r="AD15" s="89"/>
      <c r="AE15" s="89"/>
      <c r="AF15" s="91"/>
      <c r="AG15" s="89"/>
      <c r="AH15" s="13" t="s">
        <v>215</v>
      </c>
      <c r="AI15" s="13" t="s">
        <v>831</v>
      </c>
    </row>
    <row r="16" spans="1:120" s="5" customFormat="1" ht="33.75" customHeight="1" x14ac:dyDescent="0.2">
      <c r="A16" s="234"/>
      <c r="B16" s="234"/>
      <c r="C16" s="240"/>
      <c r="D16" s="240"/>
      <c r="E16" s="283"/>
      <c r="F16" s="234"/>
      <c r="G16" s="234"/>
      <c r="H16" s="245"/>
      <c r="I16" s="22">
        <v>990223631</v>
      </c>
      <c r="J16" s="112" t="s">
        <v>854</v>
      </c>
      <c r="K16" s="112" t="s">
        <v>855</v>
      </c>
      <c r="L16" s="116">
        <v>1</v>
      </c>
      <c r="M16" s="119">
        <v>1</v>
      </c>
      <c r="N16" s="119">
        <v>1</v>
      </c>
      <c r="O16" s="119" t="s">
        <v>856</v>
      </c>
      <c r="P16" s="119">
        <v>1</v>
      </c>
      <c r="Q16" s="119">
        <v>1</v>
      </c>
      <c r="R16" s="119" t="s">
        <v>857</v>
      </c>
      <c r="S16" s="119">
        <v>1</v>
      </c>
      <c r="T16" s="119">
        <v>1</v>
      </c>
      <c r="U16" s="119" t="s">
        <v>858</v>
      </c>
      <c r="V16" s="234" t="s">
        <v>96</v>
      </c>
      <c r="W16" s="234"/>
      <c r="X16" s="234"/>
      <c r="Y16" s="89"/>
      <c r="Z16" s="91"/>
      <c r="AA16" s="89"/>
      <c r="AB16" s="89"/>
      <c r="AC16" s="91"/>
      <c r="AD16" s="89"/>
      <c r="AE16" s="89"/>
      <c r="AF16" s="91"/>
      <c r="AG16" s="89"/>
      <c r="AH16" s="13" t="s">
        <v>215</v>
      </c>
      <c r="AI16" s="13" t="s">
        <v>831</v>
      </c>
    </row>
    <row r="17" spans="1:120" ht="75" x14ac:dyDescent="0.25">
      <c r="H17" s="245"/>
      <c r="M17" s="71" t="s">
        <v>241</v>
      </c>
      <c r="N17" s="87">
        <f>AVERAGE(N15:N16)</f>
        <v>0.995</v>
      </c>
      <c r="P17" s="71" t="s">
        <v>241</v>
      </c>
      <c r="Q17" s="87">
        <f>AVERAGE(Q15:Q16)</f>
        <v>1</v>
      </c>
      <c r="S17" s="71" t="s">
        <v>241</v>
      </c>
      <c r="T17" s="87">
        <f>AVERAGE(T15:T16)</f>
        <v>1</v>
      </c>
      <c r="Y17" s="71" t="s">
        <v>242</v>
      </c>
      <c r="Z17" s="87" t="s">
        <v>11</v>
      </c>
      <c r="AB17" s="71" t="s">
        <v>242</v>
      </c>
      <c r="AC17" s="87" t="s">
        <v>11</v>
      </c>
      <c r="AE17" s="71" t="s">
        <v>242</v>
      </c>
      <c r="AF17" s="87" t="s">
        <v>11</v>
      </c>
      <c r="AG17" s="9"/>
      <c r="AH17" s="9"/>
      <c r="AI17" s="9"/>
      <c r="DM17"/>
      <c r="DN17"/>
      <c r="DO17"/>
      <c r="DP17"/>
    </row>
    <row r="18" spans="1:120" s="5" customFormat="1" ht="111" customHeight="1" x14ac:dyDescent="0.2">
      <c r="A18" s="112" t="s">
        <v>87</v>
      </c>
      <c r="B18" s="112" t="s">
        <v>158</v>
      </c>
      <c r="C18" s="112" t="s">
        <v>1102</v>
      </c>
      <c r="D18" s="112" t="s">
        <v>824</v>
      </c>
      <c r="E18" s="114" t="s">
        <v>859</v>
      </c>
      <c r="F18" s="112" t="s">
        <v>91</v>
      </c>
      <c r="G18" s="112" t="s">
        <v>92</v>
      </c>
      <c r="H18" s="245"/>
      <c r="I18" s="22">
        <v>376710180</v>
      </c>
      <c r="J18" s="112" t="s">
        <v>826</v>
      </c>
      <c r="K18" s="112" t="s">
        <v>827</v>
      </c>
      <c r="L18" s="24">
        <v>4</v>
      </c>
      <c r="M18" s="119"/>
      <c r="N18" s="80"/>
      <c r="O18" s="119"/>
      <c r="P18" s="119"/>
      <c r="Q18" s="80"/>
      <c r="R18" s="119"/>
      <c r="S18" s="119"/>
      <c r="T18" s="80"/>
      <c r="U18" s="119"/>
      <c r="V18" s="112" t="s">
        <v>860</v>
      </c>
      <c r="W18" s="112" t="s">
        <v>861</v>
      </c>
      <c r="X18" s="24">
        <v>4</v>
      </c>
      <c r="Y18" s="119"/>
      <c r="Z18" s="80"/>
      <c r="AA18" s="119"/>
      <c r="AB18" s="119"/>
      <c r="AC18" s="80"/>
      <c r="AD18" s="119"/>
      <c r="AE18" s="108">
        <v>4</v>
      </c>
      <c r="AF18" s="80">
        <v>0.25</v>
      </c>
      <c r="AG18" s="119" t="s">
        <v>862</v>
      </c>
      <c r="AH18" s="13" t="s">
        <v>215</v>
      </c>
      <c r="AI18" s="13" t="s">
        <v>831</v>
      </c>
    </row>
    <row r="19" spans="1:120" ht="75" x14ac:dyDescent="0.25">
      <c r="H19" s="245"/>
      <c r="M19" s="71" t="s">
        <v>241</v>
      </c>
      <c r="N19" s="87" t="s">
        <v>11</v>
      </c>
      <c r="P19" s="71" t="s">
        <v>241</v>
      </c>
      <c r="Q19" s="87" t="s">
        <v>11</v>
      </c>
      <c r="S19" s="71" t="s">
        <v>241</v>
      </c>
      <c r="T19" s="87" t="s">
        <v>11</v>
      </c>
      <c r="Y19" s="71" t="s">
        <v>242</v>
      </c>
      <c r="Z19" s="87" t="s">
        <v>11</v>
      </c>
      <c r="AB19" s="71" t="s">
        <v>242</v>
      </c>
      <c r="AC19" s="87" t="s">
        <v>11</v>
      </c>
      <c r="AE19" s="71" t="s">
        <v>242</v>
      </c>
      <c r="AF19" s="87">
        <f>AVERAGE(AF18)</f>
        <v>0.25</v>
      </c>
      <c r="AG19" s="9"/>
      <c r="AH19" s="9"/>
      <c r="AI19" s="9"/>
      <c r="DM19"/>
      <c r="DN19"/>
      <c r="DO19"/>
      <c r="DP19"/>
    </row>
    <row r="20" spans="1:120" s="5" customFormat="1" ht="33.75" customHeight="1" x14ac:dyDescent="0.2">
      <c r="A20" s="234" t="s">
        <v>87</v>
      </c>
      <c r="B20" s="234" t="s">
        <v>158</v>
      </c>
      <c r="C20" s="234" t="s">
        <v>32</v>
      </c>
      <c r="D20" s="234" t="s">
        <v>824</v>
      </c>
      <c r="E20" s="294" t="s">
        <v>863</v>
      </c>
      <c r="F20" s="234" t="s">
        <v>91</v>
      </c>
      <c r="G20" s="234" t="s">
        <v>92</v>
      </c>
      <c r="H20" s="245"/>
      <c r="I20" s="22">
        <v>375194139</v>
      </c>
      <c r="J20" s="112" t="s">
        <v>864</v>
      </c>
      <c r="K20" s="112" t="s">
        <v>865</v>
      </c>
      <c r="L20" s="116">
        <v>1</v>
      </c>
      <c r="M20" s="119">
        <v>0.99</v>
      </c>
      <c r="N20" s="119">
        <v>0.99</v>
      </c>
      <c r="O20" s="119" t="s">
        <v>866</v>
      </c>
      <c r="P20" s="119">
        <v>0.996</v>
      </c>
      <c r="Q20" s="119">
        <v>0.996</v>
      </c>
      <c r="R20" s="119" t="s">
        <v>867</v>
      </c>
      <c r="S20" s="119">
        <v>1</v>
      </c>
      <c r="T20" s="119">
        <v>1</v>
      </c>
      <c r="U20" s="119" t="s">
        <v>868</v>
      </c>
      <c r="V20" s="234" t="s">
        <v>96</v>
      </c>
      <c r="W20" s="234"/>
      <c r="X20" s="234"/>
      <c r="Y20" s="89"/>
      <c r="Z20" s="91"/>
      <c r="AA20" s="89"/>
      <c r="AB20" s="89"/>
      <c r="AC20" s="91"/>
      <c r="AD20" s="89"/>
      <c r="AE20" s="89"/>
      <c r="AF20" s="91"/>
      <c r="AG20" s="89"/>
      <c r="AH20" s="13" t="s">
        <v>215</v>
      </c>
      <c r="AI20" s="13" t="s">
        <v>831</v>
      </c>
    </row>
    <row r="21" spans="1:120" s="5" customFormat="1" ht="33.75" customHeight="1" x14ac:dyDescent="0.2">
      <c r="A21" s="234"/>
      <c r="B21" s="234"/>
      <c r="C21" s="234"/>
      <c r="D21" s="234"/>
      <c r="E21" s="294"/>
      <c r="F21" s="234"/>
      <c r="G21" s="234"/>
      <c r="H21" s="245"/>
      <c r="I21" s="22">
        <v>1052428954</v>
      </c>
      <c r="J21" s="112" t="s">
        <v>869</v>
      </c>
      <c r="K21" s="112" t="s">
        <v>870</v>
      </c>
      <c r="L21" s="116">
        <v>0.95</v>
      </c>
      <c r="M21" s="119"/>
      <c r="N21" s="80"/>
      <c r="O21" s="119"/>
      <c r="P21" s="119">
        <v>0.88</v>
      </c>
      <c r="Q21" s="119">
        <v>0.88</v>
      </c>
      <c r="R21" s="119" t="s">
        <v>871</v>
      </c>
      <c r="S21" s="119"/>
      <c r="T21" s="80"/>
      <c r="U21" s="119"/>
      <c r="V21" s="234" t="s">
        <v>96</v>
      </c>
      <c r="W21" s="234"/>
      <c r="X21" s="234"/>
      <c r="Y21" s="89"/>
      <c r="Z21" s="91"/>
      <c r="AA21" s="89"/>
      <c r="AB21" s="89"/>
      <c r="AC21" s="91"/>
      <c r="AD21" s="89"/>
      <c r="AE21" s="89"/>
      <c r="AF21" s="91"/>
      <c r="AG21" s="89"/>
      <c r="AH21" s="13" t="s">
        <v>215</v>
      </c>
      <c r="AI21" s="13" t="s">
        <v>831</v>
      </c>
    </row>
    <row r="22" spans="1:120" s="5" customFormat="1" ht="33.75" customHeight="1" x14ac:dyDescent="0.2">
      <c r="A22" s="234"/>
      <c r="B22" s="234"/>
      <c r="C22" s="234"/>
      <c r="D22" s="234"/>
      <c r="E22" s="234"/>
      <c r="F22" s="234"/>
      <c r="G22" s="234"/>
      <c r="H22" s="245"/>
      <c r="I22" s="244">
        <v>129761618</v>
      </c>
      <c r="J22" s="238" t="s">
        <v>826</v>
      </c>
      <c r="K22" s="238" t="s">
        <v>827</v>
      </c>
      <c r="L22" s="272">
        <v>4</v>
      </c>
      <c r="M22" s="224"/>
      <c r="N22" s="224"/>
      <c r="O22" s="224"/>
      <c r="P22" s="224"/>
      <c r="Q22" s="224"/>
      <c r="R22" s="224"/>
      <c r="S22" s="224"/>
      <c r="T22" s="224"/>
      <c r="U22" s="224"/>
      <c r="V22" s="112" t="s">
        <v>828</v>
      </c>
      <c r="W22" s="112" t="s">
        <v>829</v>
      </c>
      <c r="X22" s="116">
        <v>1</v>
      </c>
      <c r="Y22" s="119"/>
      <c r="Z22" s="80"/>
      <c r="AA22" s="119"/>
      <c r="AB22" s="119"/>
      <c r="AC22" s="80"/>
      <c r="AD22" s="119"/>
      <c r="AE22" s="119">
        <v>0.23</v>
      </c>
      <c r="AF22" s="80">
        <v>0.23</v>
      </c>
      <c r="AG22" s="119" t="s">
        <v>830</v>
      </c>
      <c r="AH22" s="13" t="s">
        <v>215</v>
      </c>
      <c r="AI22" s="13" t="s">
        <v>831</v>
      </c>
    </row>
    <row r="23" spans="1:120" s="5" customFormat="1" ht="33.75" customHeight="1" x14ac:dyDescent="0.2">
      <c r="A23" s="234"/>
      <c r="B23" s="234"/>
      <c r="C23" s="234"/>
      <c r="D23" s="234"/>
      <c r="E23" s="234"/>
      <c r="F23" s="234"/>
      <c r="G23" s="234"/>
      <c r="H23" s="245"/>
      <c r="I23" s="245"/>
      <c r="J23" s="239"/>
      <c r="K23" s="239"/>
      <c r="L23" s="293"/>
      <c r="M23" s="225"/>
      <c r="N23" s="225"/>
      <c r="O23" s="225"/>
      <c r="P23" s="225"/>
      <c r="Q23" s="225"/>
      <c r="R23" s="225"/>
      <c r="S23" s="225"/>
      <c r="T23" s="225"/>
      <c r="U23" s="225"/>
      <c r="V23" s="112" t="s">
        <v>872</v>
      </c>
      <c r="W23" s="112" t="s">
        <v>873</v>
      </c>
      <c r="X23" s="119">
        <v>0.1</v>
      </c>
      <c r="Y23" s="119">
        <v>0.98</v>
      </c>
      <c r="Z23" s="80">
        <v>0.98</v>
      </c>
      <c r="AA23" s="119" t="s">
        <v>874</v>
      </c>
      <c r="AB23" s="119">
        <v>0.94</v>
      </c>
      <c r="AC23" s="80">
        <v>0.94</v>
      </c>
      <c r="AD23" s="119" t="s">
        <v>875</v>
      </c>
      <c r="AE23" s="119">
        <v>0.93</v>
      </c>
      <c r="AF23" s="80">
        <v>0.93</v>
      </c>
      <c r="AG23" s="119" t="s">
        <v>876</v>
      </c>
      <c r="AH23" s="13" t="s">
        <v>215</v>
      </c>
      <c r="AI23" s="13" t="s">
        <v>831</v>
      </c>
    </row>
    <row r="24" spans="1:120" s="5" customFormat="1" ht="33.75" customHeight="1" x14ac:dyDescent="0.2">
      <c r="A24" s="234"/>
      <c r="B24" s="234"/>
      <c r="C24" s="234"/>
      <c r="D24" s="234"/>
      <c r="E24" s="234"/>
      <c r="F24" s="234"/>
      <c r="G24" s="234"/>
      <c r="H24" s="245"/>
      <c r="I24" s="245"/>
      <c r="J24" s="239"/>
      <c r="K24" s="239"/>
      <c r="L24" s="293"/>
      <c r="M24" s="225"/>
      <c r="N24" s="225"/>
      <c r="O24" s="225"/>
      <c r="P24" s="225"/>
      <c r="Q24" s="225"/>
      <c r="R24" s="225"/>
      <c r="S24" s="225"/>
      <c r="T24" s="225"/>
      <c r="U24" s="225"/>
      <c r="V24" s="112" t="s">
        <v>834</v>
      </c>
      <c r="W24" s="112" t="s">
        <v>835</v>
      </c>
      <c r="X24" s="114">
        <v>8</v>
      </c>
      <c r="Y24" s="119"/>
      <c r="Z24" s="80"/>
      <c r="AA24" s="119"/>
      <c r="AB24" s="119"/>
      <c r="AC24" s="80"/>
      <c r="AD24" s="119"/>
      <c r="AE24" s="119"/>
      <c r="AF24" s="80"/>
      <c r="AG24" s="119"/>
      <c r="AH24" s="13" t="s">
        <v>215</v>
      </c>
      <c r="AI24" s="13" t="s">
        <v>831</v>
      </c>
    </row>
    <row r="25" spans="1:120" s="5" customFormat="1" ht="33.75" customHeight="1" x14ac:dyDescent="0.2">
      <c r="A25" s="234"/>
      <c r="B25" s="234"/>
      <c r="C25" s="234"/>
      <c r="D25" s="234"/>
      <c r="E25" s="234"/>
      <c r="F25" s="234"/>
      <c r="G25" s="234"/>
      <c r="H25" s="246"/>
      <c r="I25" s="246"/>
      <c r="J25" s="240"/>
      <c r="K25" s="240"/>
      <c r="L25" s="273"/>
      <c r="M25" s="226"/>
      <c r="N25" s="226"/>
      <c r="O25" s="226"/>
      <c r="P25" s="226"/>
      <c r="Q25" s="226"/>
      <c r="R25" s="226"/>
      <c r="S25" s="226"/>
      <c r="T25" s="226"/>
      <c r="U25" s="226"/>
      <c r="V25" s="112" t="s">
        <v>877</v>
      </c>
      <c r="W25" s="112" t="s">
        <v>878</v>
      </c>
      <c r="X25" s="119">
        <v>0.85</v>
      </c>
      <c r="Y25" s="119"/>
      <c r="Z25" s="80"/>
      <c r="AA25" s="119"/>
      <c r="AB25" s="119"/>
      <c r="AC25" s="80"/>
      <c r="AD25" s="119"/>
      <c r="AE25" s="119"/>
      <c r="AF25" s="80"/>
      <c r="AG25" s="119"/>
      <c r="AH25" s="13" t="s">
        <v>215</v>
      </c>
      <c r="AI25" s="13" t="s">
        <v>831</v>
      </c>
    </row>
    <row r="26" spans="1:120" ht="75" x14ac:dyDescent="0.25">
      <c r="M26" s="71" t="s">
        <v>241</v>
      </c>
      <c r="N26" s="87">
        <f>AVERAGE(N20:N25)</f>
        <v>0.99</v>
      </c>
      <c r="P26" s="71" t="s">
        <v>241</v>
      </c>
      <c r="Q26" s="87">
        <f>AVERAGE(Q20:Q25)</f>
        <v>0.93799999999999994</v>
      </c>
      <c r="S26" s="71" t="s">
        <v>241</v>
      </c>
      <c r="T26" s="87">
        <f>AVERAGE(T20:T25)</f>
        <v>1</v>
      </c>
      <c r="Y26" s="71" t="s">
        <v>242</v>
      </c>
      <c r="Z26" s="87">
        <f>AVERAGE(Z20:Z25)</f>
        <v>0.98</v>
      </c>
      <c r="AB26" s="71" t="s">
        <v>242</v>
      </c>
      <c r="AC26" s="87">
        <f>AVERAGE(AC20:AC25)</f>
        <v>0.94</v>
      </c>
      <c r="AE26" s="71" t="s">
        <v>242</v>
      </c>
      <c r="AF26" s="87">
        <f>AVERAGE(AF20:AF25)</f>
        <v>0.58000000000000007</v>
      </c>
      <c r="AG26" s="9"/>
      <c r="AH26" s="9"/>
      <c r="AI26" s="9"/>
      <c r="DM26"/>
      <c r="DN26"/>
      <c r="DO26"/>
      <c r="DP26"/>
    </row>
    <row r="27" spans="1:120" s="5" customFormat="1" ht="33.75" customHeight="1" x14ac:dyDescent="0.2">
      <c r="A27" s="73"/>
      <c r="B27" s="73"/>
      <c r="C27" s="74"/>
      <c r="D27" s="73"/>
      <c r="E27" s="74"/>
      <c r="F27" s="73"/>
      <c r="G27" s="73"/>
      <c r="H27" s="75"/>
      <c r="I27" s="75"/>
      <c r="J27" s="76"/>
      <c r="K27" s="76"/>
      <c r="L27" s="77"/>
      <c r="M27" s="78"/>
      <c r="N27" s="88"/>
      <c r="O27" s="78"/>
      <c r="P27" s="78"/>
      <c r="Q27" s="88"/>
      <c r="R27" s="78"/>
      <c r="S27" s="78"/>
      <c r="T27" s="88"/>
      <c r="U27" s="78"/>
      <c r="V27" s="79"/>
      <c r="W27" s="79"/>
      <c r="X27" s="77"/>
      <c r="Y27" s="78"/>
      <c r="Z27" s="88"/>
      <c r="AA27" s="78"/>
      <c r="AB27" s="78"/>
      <c r="AC27" s="88"/>
      <c r="AD27" s="78"/>
      <c r="AE27" s="78"/>
      <c r="AF27" s="88"/>
      <c r="AG27" s="78"/>
      <c r="AH27" s="79"/>
      <c r="AI27" s="79"/>
    </row>
    <row r="28" spans="1:120" ht="75" x14ac:dyDescent="0.25">
      <c r="M28" s="71" t="s">
        <v>156</v>
      </c>
      <c r="N28" s="87">
        <f>AVERAGE(N14,N17,N19,N26)</f>
        <v>0.99249999999999994</v>
      </c>
      <c r="P28" s="71" t="s">
        <v>156</v>
      </c>
      <c r="Q28" s="87">
        <f>AVERAGE(Q14,Q17,Q19,Q26)</f>
        <v>0.96899999999999997</v>
      </c>
      <c r="S28" s="71" t="s">
        <v>156</v>
      </c>
      <c r="T28" s="87">
        <f>AVERAGE(T14,T17,T19,T26)</f>
        <v>1</v>
      </c>
      <c r="Y28" s="71" t="s">
        <v>157</v>
      </c>
      <c r="Z28" s="87">
        <f>AVERAGE(Z14,Z17,Z19,Z26)</f>
        <v>0.51</v>
      </c>
      <c r="AB28" s="71" t="s">
        <v>157</v>
      </c>
      <c r="AC28" s="87">
        <f>AVERAGE(AC14,AC17,AC19,AC26)</f>
        <v>0.57499999999999996</v>
      </c>
      <c r="AE28" s="71" t="s">
        <v>157</v>
      </c>
      <c r="AF28" s="87">
        <f>AVERAGE(AF14,AF17,AF19,AF26)</f>
        <v>0.37333333333333335</v>
      </c>
      <c r="AG28" s="9"/>
      <c r="AH28" s="9"/>
      <c r="AI28" s="9"/>
      <c r="DM28"/>
      <c r="DN28"/>
      <c r="DO28"/>
      <c r="DP28"/>
    </row>
    <row r="29" spans="1:120" s="5" customFormat="1" ht="38.25" customHeight="1" x14ac:dyDescent="0.25">
      <c r="A29"/>
      <c r="B29"/>
      <c r="C29" s="4"/>
      <c r="D29" s="4"/>
      <c r="E29" s="4"/>
      <c r="F29" s="4"/>
      <c r="G29" s="4"/>
      <c r="H29" s="1"/>
      <c r="I29" s="1"/>
      <c r="J29" s="4"/>
      <c r="K29" s="4"/>
      <c r="L29" s="6"/>
      <c r="M29" s="4"/>
      <c r="N29" s="84"/>
      <c r="O29" s="6"/>
      <c r="P29" s="4"/>
      <c r="Q29" s="84"/>
      <c r="R29" s="6"/>
      <c r="S29" s="4"/>
      <c r="T29" s="84"/>
      <c r="U29" s="6"/>
      <c r="V29" s="3"/>
      <c r="W29" s="3"/>
      <c r="X29" s="8"/>
      <c r="Y29" s="4"/>
      <c r="Z29" s="84"/>
      <c r="AA29" s="6"/>
      <c r="AB29" s="4"/>
      <c r="AC29" s="84"/>
      <c r="AD29" s="6"/>
      <c r="AE29" s="4"/>
      <c r="AF29" s="84"/>
      <c r="AG29" s="6"/>
      <c r="AH29" s="12"/>
      <c r="AI29" s="12"/>
    </row>
    <row r="30" spans="1:120" ht="38.25" customHeight="1" x14ac:dyDescent="0.25"/>
    <row r="31" spans="1:120" ht="38.25" customHeight="1" x14ac:dyDescent="0.25">
      <c r="A31" t="s">
        <v>209</v>
      </c>
    </row>
  </sheetData>
  <autoFilter ref="A7:AH31" xr:uid="{00000000-0009-0000-0000-000000000000}"/>
  <mergeCells count="63">
    <mergeCell ref="AH6:AI6"/>
    <mergeCell ref="P6:R6"/>
    <mergeCell ref="H8:H25"/>
    <mergeCell ref="I9:I13"/>
    <mergeCell ref="J9:J13"/>
    <mergeCell ref="K9:K13"/>
    <mergeCell ref="V15:X15"/>
    <mergeCell ref="S6:U6"/>
    <mergeCell ref="V6:X6"/>
    <mergeCell ref="Y6:AA6"/>
    <mergeCell ref="AB6:AD6"/>
    <mergeCell ref="L9:L13"/>
    <mergeCell ref="S22:S25"/>
    <mergeCell ref="T22:T25"/>
    <mergeCell ref="U22:U25"/>
    <mergeCell ref="F6:I6"/>
    <mergeCell ref="A8:A13"/>
    <mergeCell ref="B8:B13"/>
    <mergeCell ref="C8:C13"/>
    <mergeCell ref="D8:D13"/>
    <mergeCell ref="AE6:AG6"/>
    <mergeCell ref="D6:E6"/>
    <mergeCell ref="J6:L6"/>
    <mergeCell ref="M6:O6"/>
    <mergeCell ref="F15:F16"/>
    <mergeCell ref="G15:G16"/>
    <mergeCell ref="F8:F13"/>
    <mergeCell ref="G8:G13"/>
    <mergeCell ref="E8:E13"/>
    <mergeCell ref="A20:A25"/>
    <mergeCell ref="B20:B25"/>
    <mergeCell ref="C20:C25"/>
    <mergeCell ref="D20:D25"/>
    <mergeCell ref="E15:E16"/>
    <mergeCell ref="A15:A16"/>
    <mergeCell ref="B15:B16"/>
    <mergeCell ref="C15:C16"/>
    <mergeCell ref="D15:D16"/>
    <mergeCell ref="E20:E25"/>
    <mergeCell ref="F20:F25"/>
    <mergeCell ref="G20:G25"/>
    <mergeCell ref="N22:N25"/>
    <mergeCell ref="O22:O25"/>
    <mergeCell ref="P22:P25"/>
    <mergeCell ref="Q22:Q25"/>
    <mergeCell ref="R22:R25"/>
    <mergeCell ref="I22:I25"/>
    <mergeCell ref="J22:J25"/>
    <mergeCell ref="K22:K25"/>
    <mergeCell ref="L22:L25"/>
    <mergeCell ref="M22:M25"/>
    <mergeCell ref="V16:X16"/>
    <mergeCell ref="V21:X21"/>
    <mergeCell ref="M9:M13"/>
    <mergeCell ref="N9:N13"/>
    <mergeCell ref="O9:O13"/>
    <mergeCell ref="P9:P13"/>
    <mergeCell ref="Q9:Q13"/>
    <mergeCell ref="R9:R13"/>
    <mergeCell ref="S9:S13"/>
    <mergeCell ref="T9:T13"/>
    <mergeCell ref="U9:U13"/>
    <mergeCell ref="V20:X20"/>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8FFD-7754-4353-88C6-2EC1C1705CBD}">
  <sheetPr>
    <tabColor theme="9"/>
  </sheetPr>
  <dimension ref="A1:DP19"/>
  <sheetViews>
    <sheetView showGridLines="0" zoomScale="80" zoomScaleNormal="80" workbookViewId="0">
      <selection activeCell="C5" sqref="C5"/>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85"/>
      <c r="O5" s="16"/>
      <c r="P5" s="15"/>
      <c r="Q5" s="85"/>
      <c r="R5" s="16"/>
      <c r="S5" s="15"/>
      <c r="T5" s="85"/>
      <c r="U5" s="16"/>
      <c r="V5" s="17"/>
      <c r="W5" s="17"/>
      <c r="X5" s="18"/>
      <c r="Y5" s="15"/>
      <c r="Z5" s="85"/>
      <c r="AA5" s="16"/>
      <c r="AB5" s="15"/>
      <c r="AC5" s="85"/>
      <c r="AD5" s="16"/>
      <c r="AE5" s="15"/>
      <c r="AF5" s="8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86" t="s">
        <v>81</v>
      </c>
      <c r="O7" s="111" t="s">
        <v>82</v>
      </c>
      <c r="P7" s="111" t="s">
        <v>80</v>
      </c>
      <c r="Q7" s="86" t="s">
        <v>81</v>
      </c>
      <c r="R7" s="111" t="s">
        <v>82</v>
      </c>
      <c r="S7" s="111" t="s">
        <v>80</v>
      </c>
      <c r="T7" s="86" t="s">
        <v>81</v>
      </c>
      <c r="U7" s="111" t="s">
        <v>82</v>
      </c>
      <c r="V7" s="111" t="s">
        <v>67</v>
      </c>
      <c r="W7" s="111" t="s">
        <v>83</v>
      </c>
      <c r="X7" s="111" t="s">
        <v>84</v>
      </c>
      <c r="Y7" s="111" t="s">
        <v>80</v>
      </c>
      <c r="Z7" s="86" t="s">
        <v>81</v>
      </c>
      <c r="AA7" s="111" t="s">
        <v>82</v>
      </c>
      <c r="AB7" s="111" t="s">
        <v>80</v>
      </c>
      <c r="AC7" s="86" t="s">
        <v>81</v>
      </c>
      <c r="AD7" s="111" t="s">
        <v>82</v>
      </c>
      <c r="AE7" s="111" t="s">
        <v>80</v>
      </c>
      <c r="AF7" s="86"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33.75" customHeight="1" x14ac:dyDescent="0.2">
      <c r="A8" s="234" t="s">
        <v>87</v>
      </c>
      <c r="B8" s="234" t="s">
        <v>158</v>
      </c>
      <c r="C8" s="234" t="s">
        <v>11</v>
      </c>
      <c r="D8" s="234" t="s">
        <v>879</v>
      </c>
      <c r="E8" s="294" t="s">
        <v>879</v>
      </c>
      <c r="F8" s="112" t="s">
        <v>91</v>
      </c>
      <c r="G8" s="23" t="s">
        <v>254</v>
      </c>
      <c r="H8" s="244">
        <f>+I8+I9</f>
        <v>294365663</v>
      </c>
      <c r="I8" s="22">
        <v>100000000</v>
      </c>
      <c r="J8" s="238" t="s">
        <v>880</v>
      </c>
      <c r="K8" s="238" t="s">
        <v>148</v>
      </c>
      <c r="L8" s="250">
        <v>1</v>
      </c>
      <c r="M8" s="224">
        <v>0</v>
      </c>
      <c r="N8" s="224">
        <v>0</v>
      </c>
      <c r="O8" s="224" t="s">
        <v>324</v>
      </c>
      <c r="P8" s="224">
        <v>0</v>
      </c>
      <c r="Q8" s="224">
        <v>0</v>
      </c>
      <c r="R8" s="224" t="s">
        <v>324</v>
      </c>
      <c r="S8" s="224">
        <v>0</v>
      </c>
      <c r="T8" s="224">
        <v>0</v>
      </c>
      <c r="U8" s="224" t="s">
        <v>324</v>
      </c>
      <c r="V8" s="333" t="s">
        <v>96</v>
      </c>
      <c r="W8" s="334"/>
      <c r="X8" s="335"/>
      <c r="Y8" s="89"/>
      <c r="Z8" s="91"/>
      <c r="AA8" s="89"/>
      <c r="AB8" s="89"/>
      <c r="AC8" s="91"/>
      <c r="AD8" s="89"/>
      <c r="AE8" s="89"/>
      <c r="AF8" s="91"/>
      <c r="AG8" s="89"/>
      <c r="AH8" s="331" t="s">
        <v>109</v>
      </c>
      <c r="AI8" s="331" t="s">
        <v>110</v>
      </c>
    </row>
    <row r="9" spans="1:120" s="5" customFormat="1" ht="33.75" customHeight="1" x14ac:dyDescent="0.2">
      <c r="A9" s="234"/>
      <c r="B9" s="234"/>
      <c r="C9" s="234"/>
      <c r="D9" s="234"/>
      <c r="E9" s="294"/>
      <c r="F9" s="112" t="s">
        <v>644</v>
      </c>
      <c r="G9" s="112" t="s">
        <v>645</v>
      </c>
      <c r="H9" s="246"/>
      <c r="I9" s="22">
        <v>194365663</v>
      </c>
      <c r="J9" s="240"/>
      <c r="K9" s="240"/>
      <c r="L9" s="252"/>
      <c r="M9" s="226"/>
      <c r="N9" s="226"/>
      <c r="O9" s="226"/>
      <c r="P9" s="226"/>
      <c r="Q9" s="226"/>
      <c r="R9" s="226"/>
      <c r="S9" s="226"/>
      <c r="T9" s="226"/>
      <c r="U9" s="226"/>
      <c r="V9" s="336"/>
      <c r="W9" s="337"/>
      <c r="X9" s="338"/>
      <c r="Y9" s="89"/>
      <c r="Z9" s="91"/>
      <c r="AA9" s="89"/>
      <c r="AB9" s="89"/>
      <c r="AC9" s="91"/>
      <c r="AD9" s="89"/>
      <c r="AE9" s="89"/>
      <c r="AF9" s="91"/>
      <c r="AG9" s="89"/>
      <c r="AH9" s="332"/>
      <c r="AI9" s="332"/>
    </row>
    <row r="10" spans="1:120" ht="75" x14ac:dyDescent="0.25">
      <c r="M10" s="71" t="s">
        <v>156</v>
      </c>
      <c r="N10" s="87">
        <f>AVERAGE(N8:N9)</f>
        <v>0</v>
      </c>
      <c r="P10" s="71" t="s">
        <v>156</v>
      </c>
      <c r="Q10" s="87">
        <f>AVERAGE(Q8:Q9)</f>
        <v>0</v>
      </c>
      <c r="S10" s="71" t="s">
        <v>156</v>
      </c>
      <c r="T10" s="87">
        <f>AVERAGE(T8:T9)</f>
        <v>0</v>
      </c>
      <c r="Y10" s="71" t="s">
        <v>157</v>
      </c>
      <c r="Z10" s="87" t="s">
        <v>11</v>
      </c>
      <c r="AB10" s="71" t="s">
        <v>157</v>
      </c>
      <c r="AC10" s="87" t="s">
        <v>11</v>
      </c>
      <c r="AE10" s="71" t="s">
        <v>157</v>
      </c>
      <c r="AF10" s="87" t="s">
        <v>11</v>
      </c>
      <c r="AG10" s="9"/>
      <c r="AH10" s="9"/>
      <c r="AI10" s="9"/>
      <c r="DM10"/>
      <c r="DN10"/>
      <c r="DO10"/>
      <c r="DP10"/>
    </row>
    <row r="11" spans="1:120" s="5" customFormat="1" ht="38.25" customHeight="1" x14ac:dyDescent="0.25">
      <c r="A11"/>
      <c r="B11"/>
      <c r="C11" s="4"/>
      <c r="D11" s="4"/>
      <c r="E11" s="26"/>
      <c r="F11" s="4"/>
      <c r="G11" s="4"/>
      <c r="H11" s="1"/>
      <c r="I11" s="1"/>
      <c r="J11" s="4"/>
      <c r="K11" s="4"/>
      <c r="L11" s="6"/>
      <c r="M11" s="4"/>
      <c r="N11" s="84"/>
      <c r="O11" s="6"/>
      <c r="P11" s="4"/>
      <c r="Q11" s="84"/>
      <c r="R11" s="6"/>
      <c r="S11" s="4"/>
      <c r="T11" s="84"/>
      <c r="U11" s="6"/>
      <c r="V11" s="3"/>
      <c r="W11" s="3"/>
      <c r="X11" s="8"/>
      <c r="Y11" s="4"/>
      <c r="Z11" s="84"/>
      <c r="AA11" s="6"/>
      <c r="AB11" s="4"/>
      <c r="AC11" s="84"/>
      <c r="AD11" s="6"/>
      <c r="AE11" s="4"/>
      <c r="AF11" s="84"/>
      <c r="AG11" s="6"/>
      <c r="AH11" s="12"/>
      <c r="AI11" s="12"/>
    </row>
    <row r="12" spans="1:120" ht="38.25" customHeight="1" x14ac:dyDescent="0.25">
      <c r="E12" s="26"/>
    </row>
    <row r="13" spans="1:120" ht="38.25" customHeight="1" x14ac:dyDescent="0.25">
      <c r="A13" t="s">
        <v>209</v>
      </c>
      <c r="E13" s="26"/>
    </row>
    <row r="14" spans="1:120" x14ac:dyDescent="0.25">
      <c r="E14" s="26"/>
    </row>
    <row r="15" spans="1:120" x14ac:dyDescent="0.25">
      <c r="E15" s="26"/>
    </row>
    <row r="16" spans="1:120" x14ac:dyDescent="0.25">
      <c r="E16" s="26"/>
    </row>
    <row r="17" spans="5:5" x14ac:dyDescent="0.25">
      <c r="E17" s="26"/>
    </row>
    <row r="18" spans="5:5" x14ac:dyDescent="0.25">
      <c r="E18" s="26"/>
    </row>
    <row r="19" spans="5:5" x14ac:dyDescent="0.25">
      <c r="E19" s="26"/>
    </row>
  </sheetData>
  <autoFilter ref="A7:AH13" xr:uid="{00000000-0009-0000-0000-000000000000}"/>
  <mergeCells count="32">
    <mergeCell ref="AB6:AD6"/>
    <mergeCell ref="AE6:AG6"/>
    <mergeCell ref="AH6:AI6"/>
    <mergeCell ref="D6:E6"/>
    <mergeCell ref="F6:I6"/>
    <mergeCell ref="J6:L6"/>
    <mergeCell ref="M6:O6"/>
    <mergeCell ref="P6:R6"/>
    <mergeCell ref="S6:U6"/>
    <mergeCell ref="V6:X6"/>
    <mergeCell ref="Y6:AA6"/>
    <mergeCell ref="H8:H9"/>
    <mergeCell ref="J8:J9"/>
    <mergeCell ref="K8:K9"/>
    <mergeCell ref="L8:L9"/>
    <mergeCell ref="V8:X9"/>
    <mergeCell ref="A8:A9"/>
    <mergeCell ref="B8:B9"/>
    <mergeCell ref="C8:C9"/>
    <mergeCell ref="D8:D9"/>
    <mergeCell ref="E8:E9"/>
    <mergeCell ref="AH8:AH9"/>
    <mergeCell ref="AI8:AI9"/>
    <mergeCell ref="M8:M9"/>
    <mergeCell ref="N8:N9"/>
    <mergeCell ref="O8:O9"/>
    <mergeCell ref="P8:P9"/>
    <mergeCell ref="Q8:Q9"/>
    <mergeCell ref="R8:R9"/>
    <mergeCell ref="S8:S9"/>
    <mergeCell ref="T8:T9"/>
    <mergeCell ref="U8:U9"/>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21F3-D6C8-4DC4-B0C5-38638FEDD971}">
  <sheetPr>
    <tabColor theme="7" tint="-0.249977111117893"/>
  </sheetPr>
  <dimension ref="A1:DP19"/>
  <sheetViews>
    <sheetView showGridLines="0" zoomScale="80" zoomScaleNormal="80" workbookViewId="0">
      <selection activeCell="C4" sqref="C4"/>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customWidth="1"/>
    <col min="7" max="7" width="45.7109375" style="4" customWidth="1"/>
    <col min="8" max="8" width="19.42578125" style="1" customWidth="1"/>
    <col min="9" max="9" width="15.5703125" style="1" customWidth="1"/>
    <col min="10" max="11" width="45.7109375" style="4" customWidth="1"/>
    <col min="12" max="12" width="17.7109375" style="6" customWidth="1"/>
    <col min="13" max="13" width="15.28515625" style="4" customWidth="1"/>
    <col min="14" max="14" width="23.42578125" style="4" customWidth="1"/>
    <col min="15" max="15" width="17.7109375" style="6" customWidth="1"/>
    <col min="16" max="16" width="15.28515625" style="4" customWidth="1"/>
    <col min="17" max="17" width="23.42578125" style="4" customWidth="1"/>
    <col min="18" max="18" width="17.7109375" style="6" customWidth="1"/>
    <col min="19" max="19" width="15.28515625" style="4" customWidth="1"/>
    <col min="20" max="20" width="23.42578125" style="4" customWidth="1"/>
    <col min="21" max="21" width="17.7109375" style="6" customWidth="1"/>
    <col min="22" max="23" width="45.7109375" style="3" customWidth="1"/>
    <col min="24" max="24" width="15.28515625" style="8" customWidth="1"/>
    <col min="25" max="25" width="15.28515625" style="4" customWidth="1"/>
    <col min="26" max="26" width="23.42578125" style="4" customWidth="1"/>
    <col min="27" max="27" width="17.7109375" style="6" customWidth="1"/>
    <col min="28" max="28" width="15.28515625" style="4" customWidth="1"/>
    <col min="29" max="29" width="23.42578125" style="4" customWidth="1"/>
    <col min="30" max="30" width="17.7109375" style="6" customWidth="1"/>
    <col min="31" max="31" width="15.28515625" style="4" customWidth="1"/>
    <col min="32" max="32" width="23.42578125" style="4" customWidth="1"/>
    <col min="33" max="33" width="17.7109375" style="6"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15"/>
      <c r="O5" s="16"/>
      <c r="P5" s="15"/>
      <c r="Q5" s="15"/>
      <c r="R5" s="16"/>
      <c r="S5" s="15"/>
      <c r="T5" s="15"/>
      <c r="U5" s="16"/>
      <c r="V5" s="17"/>
      <c r="W5" s="17"/>
      <c r="X5" s="18"/>
      <c r="Y5" s="15"/>
      <c r="Z5" s="15"/>
      <c r="AA5" s="16"/>
      <c r="AB5" s="15"/>
      <c r="AC5" s="15"/>
      <c r="AD5" s="16"/>
      <c r="AE5" s="15"/>
      <c r="AF5" s="1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111" t="s">
        <v>81</v>
      </c>
      <c r="O7" s="111" t="s">
        <v>82</v>
      </c>
      <c r="P7" s="111" t="s">
        <v>80</v>
      </c>
      <c r="Q7" s="111" t="s">
        <v>81</v>
      </c>
      <c r="R7" s="111" t="s">
        <v>82</v>
      </c>
      <c r="S7" s="111" t="s">
        <v>80</v>
      </c>
      <c r="T7" s="111" t="s">
        <v>81</v>
      </c>
      <c r="U7" s="111" t="s">
        <v>82</v>
      </c>
      <c r="V7" s="111" t="s">
        <v>67</v>
      </c>
      <c r="W7" s="111" t="s">
        <v>83</v>
      </c>
      <c r="X7" s="111" t="s">
        <v>84</v>
      </c>
      <c r="Y7" s="111" t="s">
        <v>80</v>
      </c>
      <c r="Z7" s="111" t="s">
        <v>81</v>
      </c>
      <c r="AA7" s="111" t="s">
        <v>82</v>
      </c>
      <c r="AB7" s="111" t="s">
        <v>80</v>
      </c>
      <c r="AC7" s="111" t="s">
        <v>81</v>
      </c>
      <c r="AD7" s="111" t="s">
        <v>82</v>
      </c>
      <c r="AE7" s="111" t="s">
        <v>80</v>
      </c>
      <c r="AF7" s="111"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33.75" customHeight="1" x14ac:dyDescent="0.2">
      <c r="A8" s="238" t="s">
        <v>87</v>
      </c>
      <c r="B8" s="238" t="s">
        <v>88</v>
      </c>
      <c r="C8" s="238" t="s">
        <v>881</v>
      </c>
      <c r="D8" s="238" t="s">
        <v>882</v>
      </c>
      <c r="E8" s="281" t="s">
        <v>883</v>
      </c>
      <c r="F8" s="238" t="s">
        <v>644</v>
      </c>
      <c r="G8" s="238" t="s">
        <v>645</v>
      </c>
      <c r="H8" s="244">
        <v>210736667</v>
      </c>
      <c r="I8" s="22">
        <v>83066667</v>
      </c>
      <c r="J8" s="112" t="s">
        <v>884</v>
      </c>
      <c r="K8" s="112" t="s">
        <v>885</v>
      </c>
      <c r="L8" s="116">
        <v>1</v>
      </c>
      <c r="M8" s="119">
        <v>1</v>
      </c>
      <c r="N8" s="80">
        <f>L8/12</f>
        <v>8.3333333333333329E-2</v>
      </c>
      <c r="O8" s="119" t="s">
        <v>886</v>
      </c>
      <c r="P8" s="119">
        <v>1</v>
      </c>
      <c r="Q8" s="80">
        <f>$N$8*2</f>
        <v>0.16666666666666666</v>
      </c>
      <c r="R8" s="119" t="s">
        <v>887</v>
      </c>
      <c r="S8" s="119">
        <v>1</v>
      </c>
      <c r="T8" s="80">
        <f>$N$8*3</f>
        <v>0.25</v>
      </c>
      <c r="U8" s="119" t="s">
        <v>888</v>
      </c>
      <c r="V8" s="234" t="s">
        <v>96</v>
      </c>
      <c r="W8" s="234"/>
      <c r="X8" s="234"/>
      <c r="Y8" s="89"/>
      <c r="Z8" s="90"/>
      <c r="AA8" s="89"/>
      <c r="AB8" s="89"/>
      <c r="AC8" s="90"/>
      <c r="AD8" s="89"/>
      <c r="AE8" s="89"/>
      <c r="AF8" s="90"/>
      <c r="AG8" s="89"/>
      <c r="AH8" s="13" t="s">
        <v>765</v>
      </c>
      <c r="AI8" s="13" t="s">
        <v>766</v>
      </c>
    </row>
    <row r="9" spans="1:120" s="5" customFormat="1" ht="84.75" customHeight="1" x14ac:dyDescent="0.2">
      <c r="A9" s="239"/>
      <c r="B9" s="239"/>
      <c r="C9" s="239"/>
      <c r="D9" s="239"/>
      <c r="E9" s="282"/>
      <c r="F9" s="239"/>
      <c r="G9" s="239"/>
      <c r="H9" s="245"/>
      <c r="I9" s="22">
        <v>44370000</v>
      </c>
      <c r="J9" s="112" t="s">
        <v>889</v>
      </c>
      <c r="K9" s="112" t="s">
        <v>890</v>
      </c>
      <c r="L9" s="116">
        <v>1</v>
      </c>
      <c r="M9" s="119">
        <v>1</v>
      </c>
      <c r="N9" s="80">
        <f>L9/12</f>
        <v>8.3333333333333329E-2</v>
      </c>
      <c r="O9" s="119" t="s">
        <v>891</v>
      </c>
      <c r="P9" s="119">
        <v>1</v>
      </c>
      <c r="Q9" s="80">
        <f>$N$8*2</f>
        <v>0.16666666666666666</v>
      </c>
      <c r="R9" s="119" t="s">
        <v>892</v>
      </c>
      <c r="S9" s="119">
        <v>1</v>
      </c>
      <c r="T9" s="80">
        <f>$N$8*3</f>
        <v>0.25</v>
      </c>
      <c r="U9" s="119" t="s">
        <v>893</v>
      </c>
      <c r="V9" s="234" t="s">
        <v>96</v>
      </c>
      <c r="W9" s="234"/>
      <c r="X9" s="234"/>
      <c r="Y9" s="89"/>
      <c r="Z9" s="90"/>
      <c r="AA9" s="89"/>
      <c r="AB9" s="89"/>
      <c r="AC9" s="90"/>
      <c r="AD9" s="89"/>
      <c r="AE9" s="89"/>
      <c r="AF9" s="90"/>
      <c r="AG9" s="89"/>
      <c r="AH9" s="13" t="s">
        <v>765</v>
      </c>
      <c r="AI9" s="13" t="s">
        <v>894</v>
      </c>
    </row>
    <row r="10" spans="1:120" s="5" customFormat="1" ht="26.25" customHeight="1" x14ac:dyDescent="0.2">
      <c r="A10" s="239"/>
      <c r="B10" s="239"/>
      <c r="C10" s="239"/>
      <c r="D10" s="239"/>
      <c r="E10" s="282"/>
      <c r="F10" s="239"/>
      <c r="G10" s="239"/>
      <c r="H10" s="245"/>
      <c r="I10" s="244">
        <v>83300000</v>
      </c>
      <c r="J10" s="238" t="s">
        <v>895</v>
      </c>
      <c r="K10" s="238" t="s">
        <v>896</v>
      </c>
      <c r="L10" s="250">
        <v>1</v>
      </c>
      <c r="M10" s="224"/>
      <c r="N10" s="224"/>
      <c r="O10" s="224" t="s">
        <v>897</v>
      </c>
      <c r="P10" s="224"/>
      <c r="Q10" s="224"/>
      <c r="R10" s="224" t="s">
        <v>897</v>
      </c>
      <c r="S10" s="224">
        <v>0.25</v>
      </c>
      <c r="T10" s="224">
        <v>0.25</v>
      </c>
      <c r="U10" s="224" t="s">
        <v>898</v>
      </c>
      <c r="V10" s="23" t="s">
        <v>899</v>
      </c>
      <c r="W10" s="23" t="s">
        <v>900</v>
      </c>
      <c r="X10" s="119">
        <v>1</v>
      </c>
      <c r="Y10" s="119"/>
      <c r="Z10" s="80"/>
      <c r="AA10" s="119" t="s">
        <v>897</v>
      </c>
      <c r="AB10" s="119"/>
      <c r="AC10" s="80"/>
      <c r="AD10" s="119" t="s">
        <v>897</v>
      </c>
      <c r="AE10" s="119">
        <v>0.4</v>
      </c>
      <c r="AF10" s="80">
        <v>0.4</v>
      </c>
      <c r="AG10" s="119" t="s">
        <v>901</v>
      </c>
      <c r="AH10" s="13" t="s">
        <v>765</v>
      </c>
      <c r="AI10" s="13" t="s">
        <v>766</v>
      </c>
    </row>
    <row r="11" spans="1:120" s="5" customFormat="1" ht="33.75" customHeight="1" x14ac:dyDescent="0.2">
      <c r="A11" s="240"/>
      <c r="B11" s="240"/>
      <c r="C11" s="240"/>
      <c r="D11" s="240"/>
      <c r="E11" s="283"/>
      <c r="F11" s="240"/>
      <c r="G11" s="240"/>
      <c r="H11" s="246"/>
      <c r="I11" s="246"/>
      <c r="J11" s="240"/>
      <c r="K11" s="240"/>
      <c r="L11" s="252"/>
      <c r="M11" s="226"/>
      <c r="N11" s="226"/>
      <c r="O11" s="226"/>
      <c r="P11" s="226"/>
      <c r="Q11" s="226"/>
      <c r="R11" s="226"/>
      <c r="S11" s="226"/>
      <c r="T11" s="226"/>
      <c r="U11" s="226"/>
      <c r="V11" s="23" t="s">
        <v>902</v>
      </c>
      <c r="W11" s="23" t="s">
        <v>903</v>
      </c>
      <c r="X11" s="114">
        <v>10</v>
      </c>
      <c r="Y11" s="114">
        <v>0</v>
      </c>
      <c r="Z11" s="114">
        <v>0</v>
      </c>
      <c r="AA11" s="119" t="s">
        <v>904</v>
      </c>
      <c r="AB11" s="114">
        <v>2</v>
      </c>
      <c r="AC11" s="114">
        <f>AB11/$X$11</f>
        <v>0.2</v>
      </c>
      <c r="AD11" s="119" t="s">
        <v>905</v>
      </c>
      <c r="AE11" s="114">
        <v>4</v>
      </c>
      <c r="AF11" s="114">
        <f>AE11/$X$11</f>
        <v>0.4</v>
      </c>
      <c r="AG11" s="119" t="s">
        <v>906</v>
      </c>
      <c r="AH11" s="13" t="s">
        <v>765</v>
      </c>
      <c r="AI11" s="13" t="s">
        <v>766</v>
      </c>
    </row>
    <row r="12" spans="1:120" ht="75" x14ac:dyDescent="0.25">
      <c r="M12" s="71" t="s">
        <v>156</v>
      </c>
      <c r="N12" s="72">
        <f>AVERAGE(N8:N11)</f>
        <v>8.3333333333333329E-2</v>
      </c>
      <c r="P12" s="71" t="s">
        <v>156</v>
      </c>
      <c r="Q12" s="72">
        <f>AVERAGE(Q8:Q11)</f>
        <v>0.16666666666666666</v>
      </c>
      <c r="S12" s="71" t="s">
        <v>156</v>
      </c>
      <c r="T12" s="72">
        <f>AVERAGE(T8:T11)</f>
        <v>0.25</v>
      </c>
      <c r="Y12" s="71" t="s">
        <v>157</v>
      </c>
      <c r="Z12" s="72">
        <f>AVERAGE(Z10:Z11)</f>
        <v>0</v>
      </c>
      <c r="AB12" s="71" t="s">
        <v>157</v>
      </c>
      <c r="AC12" s="72">
        <f>AVERAGE(AC10:AC11)</f>
        <v>0.2</v>
      </c>
      <c r="AE12" s="71" t="s">
        <v>157</v>
      </c>
      <c r="AF12" s="72">
        <f>AVERAGE(AF10:AF11)</f>
        <v>0.4</v>
      </c>
      <c r="AG12" s="9"/>
      <c r="AH12" s="9"/>
      <c r="AI12" s="9"/>
      <c r="DM12"/>
      <c r="DN12"/>
      <c r="DO12"/>
      <c r="DP12"/>
    </row>
    <row r="13" spans="1:120" s="5" customFormat="1" ht="38.25" customHeight="1" x14ac:dyDescent="0.25">
      <c r="A13"/>
      <c r="B13"/>
      <c r="C13" s="4"/>
      <c r="D13" s="4"/>
      <c r="E13" s="26"/>
      <c r="F13" s="4"/>
      <c r="G13" s="4"/>
      <c r="H13" s="1"/>
      <c r="I13" s="1"/>
      <c r="J13" s="4"/>
      <c r="K13" s="4"/>
      <c r="L13" s="6"/>
      <c r="M13" s="4"/>
      <c r="N13" s="4"/>
      <c r="O13" s="6"/>
      <c r="P13" s="4"/>
      <c r="Q13" s="4"/>
      <c r="R13" s="6"/>
      <c r="S13" s="4"/>
      <c r="T13" s="4"/>
      <c r="U13" s="6"/>
      <c r="V13" s="3"/>
      <c r="W13" s="3"/>
      <c r="X13" s="8"/>
      <c r="Y13" s="4"/>
      <c r="Z13" s="4"/>
      <c r="AA13" s="6"/>
      <c r="AB13" s="4"/>
      <c r="AC13" s="4"/>
      <c r="AD13" s="6"/>
      <c r="AE13" s="4"/>
      <c r="AF13" s="4"/>
      <c r="AG13" s="6"/>
      <c r="AH13" s="12"/>
      <c r="AI13" s="12"/>
    </row>
    <row r="14" spans="1:120" ht="38.25" customHeight="1" x14ac:dyDescent="0.25">
      <c r="E14" s="26"/>
    </row>
    <row r="15" spans="1:120" ht="38.25" customHeight="1" x14ac:dyDescent="0.25">
      <c r="A15" t="s">
        <v>209</v>
      </c>
      <c r="E15" s="26"/>
    </row>
    <row r="16" spans="1:120" x14ac:dyDescent="0.25">
      <c r="E16" s="26"/>
    </row>
    <row r="17" spans="5:5" x14ac:dyDescent="0.25">
      <c r="E17" s="26"/>
    </row>
    <row r="18" spans="5:5" x14ac:dyDescent="0.25">
      <c r="E18" s="26"/>
    </row>
    <row r="19" spans="5:5" x14ac:dyDescent="0.25">
      <c r="E19" s="26"/>
    </row>
  </sheetData>
  <autoFilter ref="A7:AH15" xr:uid="{00000000-0009-0000-0000-000000000000}"/>
  <mergeCells count="34">
    <mergeCell ref="D6:E6"/>
    <mergeCell ref="F6:I6"/>
    <mergeCell ref="J6:L6"/>
    <mergeCell ref="M6:O6"/>
    <mergeCell ref="F8:F11"/>
    <mergeCell ref="G8:G11"/>
    <mergeCell ref="H8:H11"/>
    <mergeCell ref="AH6:AI6"/>
    <mergeCell ref="P6:R6"/>
    <mergeCell ref="S6:U6"/>
    <mergeCell ref="V6:X6"/>
    <mergeCell ref="Y6:AA6"/>
    <mergeCell ref="AB6:AD6"/>
    <mergeCell ref="AE6:AG6"/>
    <mergeCell ref="V8:X8"/>
    <mergeCell ref="I10:I11"/>
    <mergeCell ref="J10:J11"/>
    <mergeCell ref="K10:K11"/>
    <mergeCell ref="L10:L11"/>
    <mergeCell ref="A8:A11"/>
    <mergeCell ref="B8:B11"/>
    <mergeCell ref="C8:C11"/>
    <mergeCell ref="D8:D11"/>
    <mergeCell ref="E8:E11"/>
    <mergeCell ref="V9:X9"/>
    <mergeCell ref="M10:M11"/>
    <mergeCell ref="N10:N11"/>
    <mergeCell ref="O10:O11"/>
    <mergeCell ref="P10:P11"/>
    <mergeCell ref="Q10:Q11"/>
    <mergeCell ref="R10:R11"/>
    <mergeCell ref="S10:S11"/>
    <mergeCell ref="T10:T11"/>
    <mergeCell ref="U10:U11"/>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DP18"/>
  <sheetViews>
    <sheetView showGridLines="0" tabSelected="1" topLeftCell="D3" zoomScale="80" zoomScaleNormal="80" workbookViewId="0">
      <selection activeCell="E4" sqref="E4"/>
    </sheetView>
  </sheetViews>
  <sheetFormatPr baseColWidth="10" defaultColWidth="11.42578125" defaultRowHeight="15" x14ac:dyDescent="0.25"/>
  <cols>
    <col min="1" max="1" width="45.42578125" customWidth="1"/>
    <col min="2" max="2" width="21.85546875" style="12" customWidth="1"/>
    <col min="3" max="3" width="24.5703125" style="12" customWidth="1"/>
    <col min="4" max="4" width="45.7109375" bestFit="1" customWidth="1"/>
    <col min="5" max="5" width="19.42578125" style="4" customWidth="1"/>
    <col min="6" max="6" width="15.140625" style="4" bestFit="1" customWidth="1"/>
    <col min="7" max="7" width="43" style="4" bestFit="1" customWidth="1"/>
    <col min="8" max="8" width="15.5703125" style="4" bestFit="1" customWidth="1"/>
    <col min="9" max="9" width="45.7109375" style="4" bestFit="1" customWidth="1"/>
    <col min="10" max="10" width="19.42578125" style="1" customWidth="1"/>
    <col min="11" max="11" width="15.5703125" style="1" customWidth="1"/>
    <col min="12" max="13" width="45.7109375" style="4" bestFit="1" customWidth="1"/>
    <col min="14" max="14" width="16.28515625" style="4" customWidth="1"/>
    <col min="15" max="15" width="15.28515625" style="4" customWidth="1"/>
    <col min="16" max="16" width="23.42578125" style="4" customWidth="1"/>
    <col min="17" max="17" width="17.7109375" style="6" bestFit="1" customWidth="1"/>
    <col min="18" max="18" width="15.28515625" style="4" customWidth="1"/>
    <col min="19" max="19" width="23.42578125" style="4" customWidth="1"/>
    <col min="20" max="20" width="17.7109375" style="6" bestFit="1" customWidth="1"/>
    <col min="21" max="21" width="15.28515625" style="4" customWidth="1"/>
    <col min="22" max="22" width="23.42578125" style="4" customWidth="1"/>
    <col min="23" max="23" width="17.7109375" style="6" bestFit="1" customWidth="1"/>
    <col min="24" max="25" width="45.7109375" style="3" bestFit="1" customWidth="1"/>
    <col min="26" max="26" width="15.28515625" style="8" bestFit="1" customWidth="1"/>
    <col min="27" max="27" width="15.28515625" style="4" customWidth="1"/>
    <col min="28" max="28" width="23.42578125" style="4" customWidth="1"/>
    <col min="29" max="29" width="17.7109375" style="6" bestFit="1" customWidth="1"/>
    <col min="30" max="30" width="15.28515625" style="4" customWidth="1"/>
    <col min="31" max="31" width="23.42578125" style="4" customWidth="1"/>
    <col min="32" max="32" width="17.7109375" style="6" bestFit="1" customWidth="1"/>
    <col min="33" max="33" width="15.28515625" style="4" customWidth="1"/>
    <col min="34" max="34" width="23.42578125" style="4" customWidth="1"/>
    <col min="35" max="35" width="17.7109375" style="6" bestFit="1" customWidth="1"/>
    <col min="36" max="120" width="11.42578125" style="9"/>
  </cols>
  <sheetData>
    <row r="1" spans="1:120" x14ac:dyDescent="0.25">
      <c r="A1" s="2"/>
      <c r="D1" s="2"/>
      <c r="J1" s="2"/>
      <c r="K1" s="2"/>
      <c r="Z1" s="7"/>
    </row>
    <row r="2" spans="1:120" x14ac:dyDescent="0.25">
      <c r="A2" s="2"/>
      <c r="D2" s="2"/>
      <c r="J2" s="2"/>
      <c r="K2" s="2"/>
      <c r="Z2" s="7"/>
    </row>
    <row r="3" spans="1:120" x14ac:dyDescent="0.25">
      <c r="A3" s="2"/>
      <c r="D3" s="2"/>
      <c r="J3" s="2"/>
      <c r="K3" s="2"/>
      <c r="Z3" s="7"/>
    </row>
    <row r="4" spans="1:120" x14ac:dyDescent="0.25">
      <c r="A4" s="2"/>
      <c r="D4" s="2"/>
      <c r="J4" s="2"/>
      <c r="K4" s="2"/>
      <c r="Z4" s="7"/>
    </row>
    <row r="5" spans="1:120" x14ac:dyDescent="0.25">
      <c r="A5" s="14"/>
      <c r="B5" s="19"/>
      <c r="C5" s="19"/>
      <c r="D5" s="14"/>
      <c r="E5" s="15"/>
      <c r="F5" s="15"/>
      <c r="G5" s="15"/>
      <c r="H5" s="15"/>
      <c r="I5" s="15"/>
      <c r="J5" s="14"/>
      <c r="K5" s="14"/>
      <c r="L5" s="15"/>
      <c r="M5" s="15"/>
      <c r="N5" s="15"/>
      <c r="O5" s="15"/>
      <c r="P5" s="15"/>
      <c r="Q5" s="16"/>
      <c r="R5" s="15"/>
      <c r="S5" s="15"/>
      <c r="T5" s="16"/>
      <c r="U5" s="15"/>
      <c r="V5" s="15"/>
      <c r="W5" s="16"/>
      <c r="X5" s="17"/>
      <c r="Y5" s="17"/>
      <c r="Z5" s="18"/>
      <c r="AA5" s="15"/>
      <c r="AB5" s="15"/>
      <c r="AC5" s="16"/>
      <c r="AD5" s="15"/>
      <c r="AE5" s="15"/>
      <c r="AF5" s="16"/>
      <c r="AG5" s="15"/>
      <c r="AH5" s="15"/>
      <c r="AI5" s="16"/>
    </row>
    <row r="6" spans="1:120" s="11" customFormat="1" ht="30" x14ac:dyDescent="0.2">
      <c r="A6" s="111" t="s">
        <v>62</v>
      </c>
      <c r="B6" s="233" t="s">
        <v>68</v>
      </c>
      <c r="C6" s="233"/>
      <c r="D6" s="111" t="s">
        <v>63</v>
      </c>
      <c r="E6" s="187"/>
      <c r="F6" s="235" t="s">
        <v>64</v>
      </c>
      <c r="G6" s="236"/>
      <c r="H6" s="235" t="s">
        <v>65</v>
      </c>
      <c r="I6" s="237"/>
      <c r="J6" s="237"/>
      <c r="K6" s="236"/>
      <c r="L6" s="235" t="s">
        <v>66</v>
      </c>
      <c r="M6" s="237"/>
      <c r="N6" s="236"/>
      <c r="O6" s="247" t="s">
        <v>2</v>
      </c>
      <c r="P6" s="248"/>
      <c r="Q6" s="249"/>
      <c r="R6" s="247" t="s">
        <v>3</v>
      </c>
      <c r="S6" s="248"/>
      <c r="T6" s="249"/>
      <c r="U6" s="247" t="s">
        <v>4</v>
      </c>
      <c r="V6" s="248"/>
      <c r="W6" s="249"/>
      <c r="X6" s="233" t="s">
        <v>67</v>
      </c>
      <c r="Y6" s="233"/>
      <c r="Z6" s="233"/>
      <c r="AA6" s="247" t="s">
        <v>2</v>
      </c>
      <c r="AB6" s="248"/>
      <c r="AC6" s="249"/>
      <c r="AD6" s="247" t="s">
        <v>3</v>
      </c>
      <c r="AE6" s="248"/>
      <c r="AF6" s="249"/>
      <c r="AG6" s="247" t="s">
        <v>4</v>
      </c>
      <c r="AH6" s="248"/>
      <c r="AI6" s="249"/>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2.75" customHeight="1" x14ac:dyDescent="0.2">
      <c r="A7" s="111" t="s">
        <v>69</v>
      </c>
      <c r="B7" s="111" t="s">
        <v>85</v>
      </c>
      <c r="C7" s="111" t="s">
        <v>86</v>
      </c>
      <c r="D7" s="111" t="s">
        <v>70</v>
      </c>
      <c r="E7" s="111" t="s">
        <v>71</v>
      </c>
      <c r="F7" s="111" t="s">
        <v>72</v>
      </c>
      <c r="G7" s="111" t="s">
        <v>73</v>
      </c>
      <c r="H7" s="111" t="s">
        <v>74</v>
      </c>
      <c r="I7" s="111" t="s">
        <v>75</v>
      </c>
      <c r="J7" s="20" t="s">
        <v>76</v>
      </c>
      <c r="K7" s="20" t="s">
        <v>77</v>
      </c>
      <c r="L7" s="111" t="s">
        <v>66</v>
      </c>
      <c r="M7" s="111" t="s">
        <v>78</v>
      </c>
      <c r="N7" s="111" t="s">
        <v>79</v>
      </c>
      <c r="O7" s="111" t="s">
        <v>80</v>
      </c>
      <c r="P7" s="111" t="s">
        <v>81</v>
      </c>
      <c r="Q7" s="111" t="s">
        <v>82</v>
      </c>
      <c r="R7" s="111" t="s">
        <v>80</v>
      </c>
      <c r="S7" s="111" t="s">
        <v>81</v>
      </c>
      <c r="T7" s="111" t="s">
        <v>82</v>
      </c>
      <c r="U7" s="111" t="s">
        <v>80</v>
      </c>
      <c r="V7" s="111" t="s">
        <v>81</v>
      </c>
      <c r="W7" s="111" t="s">
        <v>82</v>
      </c>
      <c r="X7" s="111" t="s">
        <v>67</v>
      </c>
      <c r="Y7" s="111" t="s">
        <v>83</v>
      </c>
      <c r="Z7" s="111" t="s">
        <v>84</v>
      </c>
      <c r="AA7" s="111" t="s">
        <v>80</v>
      </c>
      <c r="AB7" s="111" t="s">
        <v>81</v>
      </c>
      <c r="AC7" s="111" t="s">
        <v>82</v>
      </c>
      <c r="AD7" s="111" t="s">
        <v>80</v>
      </c>
      <c r="AE7" s="111" t="s">
        <v>81</v>
      </c>
      <c r="AF7" s="109" t="s">
        <v>82</v>
      </c>
      <c r="AG7" s="111" t="s">
        <v>80</v>
      </c>
      <c r="AH7" s="111" t="s">
        <v>81</v>
      </c>
      <c r="AI7" s="111" t="s">
        <v>82</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43.5" customHeight="1" x14ac:dyDescent="0.2">
      <c r="A8" s="343" t="s">
        <v>87</v>
      </c>
      <c r="B8" s="343" t="s">
        <v>97</v>
      </c>
      <c r="C8" s="343" t="s">
        <v>98</v>
      </c>
      <c r="D8" s="343" t="s">
        <v>88</v>
      </c>
      <c r="E8" s="346" t="s">
        <v>1103</v>
      </c>
      <c r="F8" s="343" t="s">
        <v>17</v>
      </c>
      <c r="G8" s="343" t="s">
        <v>907</v>
      </c>
      <c r="H8" s="343" t="s">
        <v>644</v>
      </c>
      <c r="I8" s="343" t="s">
        <v>645</v>
      </c>
      <c r="J8" s="345">
        <v>584873425</v>
      </c>
      <c r="K8" s="345">
        <v>584873425</v>
      </c>
      <c r="L8" s="240" t="s">
        <v>908</v>
      </c>
      <c r="M8" s="240" t="s">
        <v>909</v>
      </c>
      <c r="N8" s="226">
        <v>0.9</v>
      </c>
      <c r="O8" s="226">
        <v>0.82</v>
      </c>
      <c r="P8" s="344">
        <v>0.82</v>
      </c>
      <c r="Q8" s="340" t="s">
        <v>910</v>
      </c>
      <c r="R8" s="226">
        <v>0.77</v>
      </c>
      <c r="S8" s="339">
        <v>0.77</v>
      </c>
      <c r="T8" s="340" t="s">
        <v>911</v>
      </c>
      <c r="U8" s="226">
        <v>0.93</v>
      </c>
      <c r="V8" s="339">
        <v>0.93</v>
      </c>
      <c r="W8" s="226" t="s">
        <v>912</v>
      </c>
      <c r="X8" s="118" t="s">
        <v>913</v>
      </c>
      <c r="Y8" s="118" t="s">
        <v>914</v>
      </c>
      <c r="Z8" s="113">
        <v>0.9</v>
      </c>
      <c r="AA8" s="109">
        <v>0.83</v>
      </c>
      <c r="AB8" s="109">
        <v>0.93</v>
      </c>
      <c r="AC8" s="109" t="s">
        <v>915</v>
      </c>
      <c r="AD8" s="109">
        <v>0.75</v>
      </c>
      <c r="AE8" s="109">
        <v>0.83</v>
      </c>
      <c r="AF8" s="81" t="s">
        <v>916</v>
      </c>
      <c r="AG8" s="81">
        <v>0.95399999999999996</v>
      </c>
      <c r="AH8" s="81">
        <v>1.07</v>
      </c>
      <c r="AI8" s="81" t="s">
        <v>917</v>
      </c>
    </row>
    <row r="9" spans="1:120" s="5" customFormat="1" ht="33.75" customHeight="1" x14ac:dyDescent="0.2">
      <c r="A9" s="239"/>
      <c r="B9" s="239"/>
      <c r="C9" s="239"/>
      <c r="D9" s="239"/>
      <c r="E9" s="282"/>
      <c r="F9" s="239"/>
      <c r="G9" s="239"/>
      <c r="H9" s="239"/>
      <c r="I9" s="239"/>
      <c r="J9" s="245"/>
      <c r="K9" s="245"/>
      <c r="L9" s="234" t="s">
        <v>908</v>
      </c>
      <c r="M9" s="234" t="s">
        <v>909</v>
      </c>
      <c r="N9" s="342">
        <v>0.9</v>
      </c>
      <c r="O9" s="342"/>
      <c r="P9" s="223"/>
      <c r="Q9" s="341"/>
      <c r="R9" s="342"/>
      <c r="S9" s="226"/>
      <c r="T9" s="341"/>
      <c r="U9" s="342"/>
      <c r="V9" s="226"/>
      <c r="W9" s="342"/>
      <c r="X9" s="13" t="s">
        <v>918</v>
      </c>
      <c r="Y9" s="13" t="s">
        <v>919</v>
      </c>
      <c r="Z9" s="116">
        <v>0.9</v>
      </c>
      <c r="AA9" s="81">
        <v>0.8</v>
      </c>
      <c r="AB9" s="81">
        <v>0.89</v>
      </c>
      <c r="AC9" s="81" t="s">
        <v>920</v>
      </c>
      <c r="AD9" s="81">
        <v>0.79</v>
      </c>
      <c r="AE9" s="81">
        <v>0.87</v>
      </c>
      <c r="AF9" s="109" t="s">
        <v>921</v>
      </c>
      <c r="AG9" s="109">
        <v>0.79</v>
      </c>
      <c r="AH9" s="109">
        <v>0.87</v>
      </c>
      <c r="AI9" s="109" t="s">
        <v>922</v>
      </c>
    </row>
    <row r="10" spans="1:120" s="5" customFormat="1" ht="57.75" customHeight="1" x14ac:dyDescent="0.2">
      <c r="A10" s="240"/>
      <c r="B10" s="240"/>
      <c r="C10" s="240"/>
      <c r="D10" s="240" t="s">
        <v>88</v>
      </c>
      <c r="E10" s="283"/>
      <c r="F10" s="240"/>
      <c r="G10" s="240"/>
      <c r="H10" s="240" t="s">
        <v>644</v>
      </c>
      <c r="I10" s="240" t="s">
        <v>645</v>
      </c>
      <c r="J10" s="246"/>
      <c r="K10" s="246"/>
      <c r="L10" s="112" t="s">
        <v>923</v>
      </c>
      <c r="M10" s="112" t="s">
        <v>924</v>
      </c>
      <c r="N10" s="119">
        <v>0.85</v>
      </c>
      <c r="O10" s="119"/>
      <c r="P10" s="80"/>
      <c r="Q10" s="119"/>
      <c r="R10" s="119"/>
      <c r="S10" s="80"/>
      <c r="T10" s="119"/>
      <c r="U10" s="119"/>
      <c r="V10" s="80"/>
      <c r="W10" s="119"/>
      <c r="X10" s="234" t="s">
        <v>96</v>
      </c>
      <c r="Y10" s="234"/>
      <c r="Z10" s="234"/>
      <c r="AA10" s="89"/>
      <c r="AB10" s="90"/>
      <c r="AC10" s="89"/>
      <c r="AD10" s="89"/>
      <c r="AE10" s="90"/>
      <c r="AF10" s="89"/>
      <c r="AG10" s="89"/>
      <c r="AH10" s="90"/>
      <c r="AI10" s="89"/>
    </row>
    <row r="11" spans="1:120" ht="75" x14ac:dyDescent="0.25">
      <c r="E11" s="26"/>
      <c r="O11" s="71" t="s">
        <v>156</v>
      </c>
      <c r="P11" s="72">
        <f>AVERAGE(P8:P10)</f>
        <v>0.82</v>
      </c>
      <c r="R11" s="71" t="s">
        <v>156</v>
      </c>
      <c r="S11" s="72">
        <f>AVERAGE(S8:S10)</f>
        <v>0.77</v>
      </c>
      <c r="U11" s="71" t="s">
        <v>156</v>
      </c>
      <c r="V11" s="72">
        <f>AVERAGE(V8:V10)</f>
        <v>0.93</v>
      </c>
      <c r="AA11" s="71" t="s">
        <v>157</v>
      </c>
      <c r="AB11" s="72">
        <f>AVERAGE(AB8:AB10)</f>
        <v>0.91</v>
      </c>
      <c r="AD11" s="71" t="s">
        <v>157</v>
      </c>
      <c r="AE11" s="72">
        <f>AVERAGE(AE8:AE10)</f>
        <v>0.85</v>
      </c>
      <c r="AG11" s="71" t="s">
        <v>157</v>
      </c>
      <c r="AH11" s="72">
        <f>AVERAGE(AH8:AH10)</f>
        <v>0.97</v>
      </c>
    </row>
    <row r="12" spans="1:120" x14ac:dyDescent="0.25">
      <c r="E12" s="26"/>
    </row>
    <row r="13" spans="1:120" x14ac:dyDescent="0.25">
      <c r="A13" t="s">
        <v>209</v>
      </c>
      <c r="E13" s="26"/>
    </row>
    <row r="14" spans="1:120" x14ac:dyDescent="0.25">
      <c r="E14" s="26"/>
    </row>
    <row r="15" spans="1:120" x14ac:dyDescent="0.25">
      <c r="E15" s="26"/>
    </row>
    <row r="16" spans="1:120" x14ac:dyDescent="0.25">
      <c r="E16" s="26"/>
    </row>
    <row r="17" spans="5:5" x14ac:dyDescent="0.25">
      <c r="E17" s="26"/>
    </row>
    <row r="18" spans="5:5" x14ac:dyDescent="0.25">
      <c r="E18" s="26"/>
    </row>
  </sheetData>
  <autoFilter ref="A7:AI10" xr:uid="{00000000-0009-0000-0000-000000000000}"/>
  <mergeCells count="35">
    <mergeCell ref="X10:Z10"/>
    <mergeCell ref="F8:F10"/>
    <mergeCell ref="A8:A10"/>
    <mergeCell ref="D8:D10"/>
    <mergeCell ref="H8:H10"/>
    <mergeCell ref="L8:L9"/>
    <mergeCell ref="M8:M9"/>
    <mergeCell ref="I8:I10"/>
    <mergeCell ref="J8:J10"/>
    <mergeCell ref="K8:K10"/>
    <mergeCell ref="E8:E10"/>
    <mergeCell ref="N8:N9"/>
    <mergeCell ref="B6:C6"/>
    <mergeCell ref="F6:G6"/>
    <mergeCell ref="G8:G10"/>
    <mergeCell ref="W8:W9"/>
    <mergeCell ref="B8:B10"/>
    <mergeCell ref="C8:C10"/>
    <mergeCell ref="U8:U9"/>
    <mergeCell ref="U6:W6"/>
    <mergeCell ref="V8:V9"/>
    <mergeCell ref="L6:N6"/>
    <mergeCell ref="H6:K6"/>
    <mergeCell ref="O8:O9"/>
    <mergeCell ref="P8:P9"/>
    <mergeCell ref="O6:Q6"/>
    <mergeCell ref="R6:T6"/>
    <mergeCell ref="X6:Z6"/>
    <mergeCell ref="S8:S9"/>
    <mergeCell ref="Q8:Q9"/>
    <mergeCell ref="T8:T9"/>
    <mergeCell ref="AG6:AI6"/>
    <mergeCell ref="AA6:AC6"/>
    <mergeCell ref="AD6:AF6"/>
    <mergeCell ref="R8:R9"/>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8CD-5B31-4306-ABDA-38EF01D8D33F}">
  <sheetPr>
    <tabColor theme="5" tint="-0.249977111117893"/>
  </sheetPr>
  <dimension ref="A1:DP32"/>
  <sheetViews>
    <sheetView showGridLines="0" topLeftCell="A8" zoomScale="70" zoomScaleNormal="70" workbookViewId="0">
      <selection activeCell="C8" sqref="C8:C18"/>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9.2851562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22.42578125" style="4" customWidth="1"/>
    <col min="14" max="14" width="23.42578125" style="4" customWidth="1"/>
    <col min="15" max="15" width="30.42578125" style="6" customWidth="1"/>
    <col min="16" max="16" width="15.28515625" style="4" customWidth="1"/>
    <col min="17" max="17" width="23.42578125" style="4" customWidth="1"/>
    <col min="18" max="18" width="41.5703125" style="6" customWidth="1"/>
    <col min="19" max="19" width="15.28515625" style="4" customWidth="1"/>
    <col min="20" max="20" width="23.42578125" style="4" customWidth="1"/>
    <col min="21" max="21" width="41.5703125" style="6" customWidth="1"/>
    <col min="22" max="23" width="45.7109375" style="3" bestFit="1" customWidth="1"/>
    <col min="24" max="24" width="15.28515625" style="8" bestFit="1" customWidth="1"/>
    <col min="25" max="25" width="15.28515625" style="4" customWidth="1"/>
    <col min="26" max="26" width="23.42578125" style="4" customWidth="1"/>
    <col min="27" max="27" width="36.28515625" style="6" customWidth="1"/>
    <col min="28" max="28" width="15.28515625" style="4" customWidth="1"/>
    <col min="29" max="29" width="23.42578125" style="4" customWidth="1"/>
    <col min="30" max="30" width="38.7109375" style="6" customWidth="1"/>
    <col min="31" max="31" width="15.28515625" style="4" customWidth="1"/>
    <col min="32" max="32" width="23.42578125" style="4" customWidth="1"/>
    <col min="33" max="33" width="37.42578125" style="6"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15"/>
      <c r="O5" s="16"/>
      <c r="P5" s="15"/>
      <c r="Q5" s="15"/>
      <c r="R5" s="16"/>
      <c r="S5" s="15"/>
      <c r="T5" s="15"/>
      <c r="U5" s="16"/>
      <c r="V5" s="17"/>
      <c r="W5" s="17"/>
      <c r="X5" s="18"/>
      <c r="Y5" s="15"/>
      <c r="Z5" s="15"/>
      <c r="AA5" s="16"/>
      <c r="AB5" s="15"/>
      <c r="AC5" s="15"/>
      <c r="AD5" s="16"/>
      <c r="AE5" s="15"/>
      <c r="AF5" s="1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111" t="s">
        <v>81</v>
      </c>
      <c r="O7" s="111" t="s">
        <v>82</v>
      </c>
      <c r="P7" s="111" t="s">
        <v>80</v>
      </c>
      <c r="Q7" s="111" t="s">
        <v>81</v>
      </c>
      <c r="R7" s="111" t="s">
        <v>82</v>
      </c>
      <c r="S7" s="111" t="s">
        <v>80</v>
      </c>
      <c r="T7" s="111" t="s">
        <v>81</v>
      </c>
      <c r="U7" s="111" t="s">
        <v>82</v>
      </c>
      <c r="V7" s="111" t="s">
        <v>67</v>
      </c>
      <c r="W7" s="111" t="s">
        <v>83</v>
      </c>
      <c r="X7" s="111" t="s">
        <v>84</v>
      </c>
      <c r="Y7" s="111" t="s">
        <v>80</v>
      </c>
      <c r="Z7" s="111" t="s">
        <v>81</v>
      </c>
      <c r="AA7" s="111" t="s">
        <v>82</v>
      </c>
      <c r="AB7" s="111" t="s">
        <v>80</v>
      </c>
      <c r="AC7" s="111" t="s">
        <v>81</v>
      </c>
      <c r="AD7" s="111" t="s">
        <v>82</v>
      </c>
      <c r="AE7" s="111" t="s">
        <v>80</v>
      </c>
      <c r="AF7" s="111"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24" x14ac:dyDescent="0.2">
      <c r="A8" s="238" t="s">
        <v>87</v>
      </c>
      <c r="B8" s="238" t="s">
        <v>88</v>
      </c>
      <c r="C8" s="241" t="s">
        <v>1104</v>
      </c>
      <c r="D8" s="238" t="s">
        <v>7</v>
      </c>
      <c r="E8" s="241" t="s">
        <v>90</v>
      </c>
      <c r="F8" s="238" t="s">
        <v>91</v>
      </c>
      <c r="G8" s="238" t="s">
        <v>92</v>
      </c>
      <c r="H8" s="244">
        <v>1247390478</v>
      </c>
      <c r="I8" s="22">
        <v>162796422</v>
      </c>
      <c r="J8" s="112" t="s">
        <v>93</v>
      </c>
      <c r="K8" s="112" t="s">
        <v>94</v>
      </c>
      <c r="L8" s="114">
        <v>1</v>
      </c>
      <c r="M8" s="119">
        <v>0</v>
      </c>
      <c r="N8" s="83">
        <v>0</v>
      </c>
      <c r="O8" s="80" t="s">
        <v>95</v>
      </c>
      <c r="P8" s="119">
        <v>0</v>
      </c>
      <c r="Q8" s="83">
        <v>0</v>
      </c>
      <c r="R8" s="80" t="s">
        <v>95</v>
      </c>
      <c r="S8" s="119">
        <v>0</v>
      </c>
      <c r="T8" s="83">
        <v>0</v>
      </c>
      <c r="U8" s="80" t="s">
        <v>95</v>
      </c>
      <c r="V8" s="234" t="s">
        <v>96</v>
      </c>
      <c r="W8" s="234"/>
      <c r="X8" s="234"/>
      <c r="Y8" s="93"/>
      <c r="Z8" s="93"/>
      <c r="AA8" s="93"/>
      <c r="AB8" s="93"/>
      <c r="AC8" s="93"/>
      <c r="AD8" s="93"/>
      <c r="AE8" s="93"/>
      <c r="AF8" s="93"/>
      <c r="AG8" s="93"/>
      <c r="AH8" s="13" t="s">
        <v>97</v>
      </c>
      <c r="AI8" s="13" t="s">
        <v>98</v>
      </c>
    </row>
    <row r="9" spans="1:120" s="5" customFormat="1" ht="33.75" customHeight="1" x14ac:dyDescent="0.2">
      <c r="A9" s="239"/>
      <c r="B9" s="239"/>
      <c r="C9" s="242"/>
      <c r="D9" s="239"/>
      <c r="E9" s="242"/>
      <c r="F9" s="239"/>
      <c r="G9" s="239"/>
      <c r="H9" s="245"/>
      <c r="I9" s="244">
        <v>43907500</v>
      </c>
      <c r="J9" s="234" t="s">
        <v>99</v>
      </c>
      <c r="K9" s="234" t="s">
        <v>100</v>
      </c>
      <c r="L9" s="253">
        <v>2</v>
      </c>
      <c r="M9" s="224">
        <v>0.03</v>
      </c>
      <c r="N9" s="230">
        <v>0.03</v>
      </c>
      <c r="O9" s="221" t="s">
        <v>101</v>
      </c>
      <c r="P9" s="224">
        <v>0.1</v>
      </c>
      <c r="Q9" s="224">
        <v>0.1</v>
      </c>
      <c r="R9" s="221" t="s">
        <v>102</v>
      </c>
      <c r="S9" s="224">
        <v>0.1</v>
      </c>
      <c r="T9" s="224">
        <v>0.1</v>
      </c>
      <c r="U9" s="221" t="s">
        <v>103</v>
      </c>
      <c r="V9" s="13" t="s">
        <v>104</v>
      </c>
      <c r="W9" s="13" t="s">
        <v>105</v>
      </c>
      <c r="X9" s="116">
        <v>1</v>
      </c>
      <c r="Y9" s="119">
        <v>0.05</v>
      </c>
      <c r="Z9" s="80">
        <v>0.05</v>
      </c>
      <c r="AA9" s="134" t="s">
        <v>106</v>
      </c>
      <c r="AB9" s="119">
        <v>0.05</v>
      </c>
      <c r="AC9" s="119">
        <v>0.05</v>
      </c>
      <c r="AD9" s="134" t="s">
        <v>107</v>
      </c>
      <c r="AE9" s="119">
        <v>0.05</v>
      </c>
      <c r="AF9" s="119">
        <v>0.05</v>
      </c>
      <c r="AG9" s="134" t="s">
        <v>108</v>
      </c>
      <c r="AH9" s="13" t="s">
        <v>109</v>
      </c>
      <c r="AI9" s="13" t="s">
        <v>110</v>
      </c>
    </row>
    <row r="10" spans="1:120" s="5" customFormat="1" ht="57.75" customHeight="1" x14ac:dyDescent="0.2">
      <c r="A10" s="239"/>
      <c r="B10" s="239"/>
      <c r="C10" s="242"/>
      <c r="D10" s="239"/>
      <c r="E10" s="242"/>
      <c r="F10" s="239"/>
      <c r="G10" s="239"/>
      <c r="H10" s="245"/>
      <c r="I10" s="245"/>
      <c r="J10" s="234"/>
      <c r="K10" s="234"/>
      <c r="L10" s="253"/>
      <c r="M10" s="225"/>
      <c r="N10" s="231"/>
      <c r="O10" s="222"/>
      <c r="P10" s="225"/>
      <c r="Q10" s="225"/>
      <c r="R10" s="222"/>
      <c r="S10" s="225"/>
      <c r="T10" s="225"/>
      <c r="U10" s="222"/>
      <c r="V10" s="13" t="s">
        <v>111</v>
      </c>
      <c r="W10" s="13" t="s">
        <v>105</v>
      </c>
      <c r="X10" s="116">
        <v>1</v>
      </c>
      <c r="Y10" s="119">
        <v>0.05</v>
      </c>
      <c r="Z10" s="80">
        <v>0.05</v>
      </c>
      <c r="AA10" s="134" t="s">
        <v>106</v>
      </c>
      <c r="AB10" s="119">
        <v>0.25</v>
      </c>
      <c r="AC10" s="80">
        <v>0.25</v>
      </c>
      <c r="AD10" s="134" t="s">
        <v>112</v>
      </c>
      <c r="AE10" s="119">
        <v>0.25</v>
      </c>
      <c r="AF10" s="80">
        <v>0.25</v>
      </c>
      <c r="AG10" s="134" t="s">
        <v>113</v>
      </c>
      <c r="AH10" s="13" t="s">
        <v>109</v>
      </c>
      <c r="AI10" s="13" t="s">
        <v>110</v>
      </c>
    </row>
    <row r="11" spans="1:120" s="5" customFormat="1" ht="33.75" customHeight="1" x14ac:dyDescent="0.2">
      <c r="A11" s="239"/>
      <c r="B11" s="239"/>
      <c r="C11" s="242"/>
      <c r="D11" s="239"/>
      <c r="E11" s="242"/>
      <c r="F11" s="239"/>
      <c r="G11" s="239"/>
      <c r="H11" s="245"/>
      <c r="I11" s="246"/>
      <c r="J11" s="234"/>
      <c r="K11" s="234"/>
      <c r="L11" s="253"/>
      <c r="M11" s="226"/>
      <c r="N11" s="232"/>
      <c r="O11" s="223"/>
      <c r="P11" s="226"/>
      <c r="Q11" s="226"/>
      <c r="R11" s="223"/>
      <c r="S11" s="226"/>
      <c r="T11" s="226"/>
      <c r="U11" s="223"/>
      <c r="V11" s="13" t="s">
        <v>114</v>
      </c>
      <c r="W11" s="13" t="s">
        <v>115</v>
      </c>
      <c r="X11" s="116">
        <v>1</v>
      </c>
      <c r="Y11" s="119">
        <v>0</v>
      </c>
      <c r="Z11" s="80">
        <v>0</v>
      </c>
      <c r="AA11" s="80" t="s">
        <v>116</v>
      </c>
      <c r="AB11" s="119">
        <v>0</v>
      </c>
      <c r="AC11" s="80">
        <v>0</v>
      </c>
      <c r="AD11" s="80" t="s">
        <v>117</v>
      </c>
      <c r="AE11" s="119">
        <v>0</v>
      </c>
      <c r="AF11" s="80">
        <v>0</v>
      </c>
      <c r="AG11" s="80" t="s">
        <v>118</v>
      </c>
      <c r="AH11" s="13" t="s">
        <v>109</v>
      </c>
      <c r="AI11" s="13" t="s">
        <v>110</v>
      </c>
    </row>
    <row r="12" spans="1:120" s="5" customFormat="1" ht="75.75" customHeight="1" x14ac:dyDescent="0.2">
      <c r="A12" s="239"/>
      <c r="B12" s="239"/>
      <c r="C12" s="242"/>
      <c r="D12" s="239"/>
      <c r="E12" s="242"/>
      <c r="F12" s="239"/>
      <c r="G12" s="239"/>
      <c r="H12" s="245"/>
      <c r="I12" s="22">
        <v>433071719</v>
      </c>
      <c r="J12" s="112" t="s">
        <v>119</v>
      </c>
      <c r="K12" s="112" t="s">
        <v>120</v>
      </c>
      <c r="L12" s="116">
        <v>0.96</v>
      </c>
      <c r="M12" s="130">
        <v>4.2000000000000003E-2</v>
      </c>
      <c r="N12" s="130">
        <v>4.2000000000000003E-2</v>
      </c>
      <c r="O12" s="80" t="s">
        <v>121</v>
      </c>
      <c r="P12" s="130">
        <v>0.13200000000000001</v>
      </c>
      <c r="Q12" s="130">
        <v>0.13200000000000001</v>
      </c>
      <c r="R12" s="80" t="s">
        <v>122</v>
      </c>
      <c r="S12" s="130">
        <v>0.217</v>
      </c>
      <c r="T12" s="130">
        <v>0.217</v>
      </c>
      <c r="U12" s="131" t="s">
        <v>123</v>
      </c>
      <c r="V12" s="234" t="s">
        <v>96</v>
      </c>
      <c r="W12" s="234"/>
      <c r="X12" s="234"/>
      <c r="Y12" s="89"/>
      <c r="Z12" s="91"/>
      <c r="AA12" s="89"/>
      <c r="AB12" s="89"/>
      <c r="AC12" s="91"/>
      <c r="AD12" s="89"/>
      <c r="AE12" s="89"/>
      <c r="AF12" s="91"/>
      <c r="AG12" s="89"/>
      <c r="AH12" s="13" t="s">
        <v>109</v>
      </c>
      <c r="AI12" s="13" t="s">
        <v>110</v>
      </c>
    </row>
    <row r="13" spans="1:120" s="5" customFormat="1" ht="30" customHeight="1" x14ac:dyDescent="0.2">
      <c r="A13" s="239" t="s">
        <v>87</v>
      </c>
      <c r="B13" s="239" t="s">
        <v>88</v>
      </c>
      <c r="C13" s="242" t="s">
        <v>89</v>
      </c>
      <c r="D13" s="239" t="s">
        <v>7</v>
      </c>
      <c r="E13" s="242" t="s">
        <v>90</v>
      </c>
      <c r="F13" s="239" t="s">
        <v>91</v>
      </c>
      <c r="G13" s="239"/>
      <c r="H13" s="245"/>
      <c r="I13" s="22">
        <v>241722685</v>
      </c>
      <c r="J13" s="112" t="s">
        <v>124</v>
      </c>
      <c r="K13" s="112" t="s">
        <v>125</v>
      </c>
      <c r="L13" s="114">
        <v>7</v>
      </c>
      <c r="M13" s="119">
        <v>0</v>
      </c>
      <c r="N13" s="83">
        <v>0</v>
      </c>
      <c r="O13" s="80" t="s">
        <v>126</v>
      </c>
      <c r="P13" s="119">
        <v>0.04</v>
      </c>
      <c r="Q13" s="119">
        <v>0.04</v>
      </c>
      <c r="R13" s="80" t="s">
        <v>127</v>
      </c>
      <c r="S13" s="119">
        <v>0.12</v>
      </c>
      <c r="T13" s="119">
        <v>0.12</v>
      </c>
      <c r="U13" s="80" t="s">
        <v>128</v>
      </c>
      <c r="V13" s="13" t="s">
        <v>129</v>
      </c>
      <c r="W13" s="13" t="s">
        <v>130</v>
      </c>
      <c r="X13" s="24">
        <v>25</v>
      </c>
      <c r="Y13" s="119">
        <v>0</v>
      </c>
      <c r="Z13" s="80">
        <v>0</v>
      </c>
      <c r="AA13" s="80" t="s">
        <v>131</v>
      </c>
      <c r="AB13" s="119">
        <v>0.04</v>
      </c>
      <c r="AC13" s="80">
        <v>0.04</v>
      </c>
      <c r="AD13" s="80" t="s">
        <v>132</v>
      </c>
      <c r="AE13" s="119">
        <v>0.12</v>
      </c>
      <c r="AF13" s="80">
        <v>0.12</v>
      </c>
      <c r="AG13" s="80" t="s">
        <v>133</v>
      </c>
      <c r="AH13" s="13" t="s">
        <v>109</v>
      </c>
      <c r="AI13" s="13" t="s">
        <v>110</v>
      </c>
    </row>
    <row r="14" spans="1:120" s="5" customFormat="1" ht="253.5" customHeight="1" x14ac:dyDescent="0.2">
      <c r="A14" s="239"/>
      <c r="B14" s="239"/>
      <c r="C14" s="242"/>
      <c r="D14" s="239"/>
      <c r="E14" s="242"/>
      <c r="F14" s="239"/>
      <c r="G14" s="239"/>
      <c r="H14" s="245"/>
      <c r="I14" s="22">
        <v>93240750</v>
      </c>
      <c r="J14" s="112" t="s">
        <v>134</v>
      </c>
      <c r="K14" s="112" t="s">
        <v>135</v>
      </c>
      <c r="L14" s="114">
        <v>1</v>
      </c>
      <c r="M14" s="119">
        <v>0</v>
      </c>
      <c r="N14" s="83">
        <v>0</v>
      </c>
      <c r="O14" s="80" t="s">
        <v>136</v>
      </c>
      <c r="P14" s="130">
        <v>8.3000000000000004E-2</v>
      </c>
      <c r="Q14" s="130">
        <v>8.3000000000000004E-2</v>
      </c>
      <c r="R14" s="80" t="s">
        <v>137</v>
      </c>
      <c r="S14" s="130">
        <v>0.23599999999999999</v>
      </c>
      <c r="T14" s="130">
        <v>0.23599999999999999</v>
      </c>
      <c r="U14" s="80" t="s">
        <v>138</v>
      </c>
      <c r="V14" s="13" t="s">
        <v>139</v>
      </c>
      <c r="W14" s="13" t="s">
        <v>105</v>
      </c>
      <c r="X14" s="116">
        <v>1</v>
      </c>
      <c r="Y14" s="119">
        <v>0</v>
      </c>
      <c r="Z14" s="83">
        <v>0</v>
      </c>
      <c r="AA14" s="80" t="s">
        <v>136</v>
      </c>
      <c r="AB14" s="130">
        <v>8.3000000000000004E-2</v>
      </c>
      <c r="AC14" s="130">
        <v>8.3000000000000004E-2</v>
      </c>
      <c r="AD14" s="80" t="s">
        <v>137</v>
      </c>
      <c r="AE14" s="130">
        <v>0.23599999999999999</v>
      </c>
      <c r="AF14" s="130">
        <v>0.23599999999999999</v>
      </c>
      <c r="AG14" s="80" t="s">
        <v>138</v>
      </c>
      <c r="AH14" s="13" t="s">
        <v>109</v>
      </c>
      <c r="AI14" s="13" t="s">
        <v>110</v>
      </c>
    </row>
    <row r="15" spans="1:120" s="5" customFormat="1" ht="33.75" customHeight="1" x14ac:dyDescent="0.2">
      <c r="A15" s="239"/>
      <c r="B15" s="239"/>
      <c r="C15" s="242"/>
      <c r="D15" s="239"/>
      <c r="E15" s="242"/>
      <c r="F15" s="239"/>
      <c r="G15" s="239"/>
      <c r="H15" s="245"/>
      <c r="I15" s="244">
        <v>193975402</v>
      </c>
      <c r="J15" s="238" t="s">
        <v>140</v>
      </c>
      <c r="K15" s="238" t="s">
        <v>141</v>
      </c>
      <c r="L15" s="250">
        <v>1</v>
      </c>
      <c r="M15" s="224">
        <v>0</v>
      </c>
      <c r="N15" s="227">
        <v>0</v>
      </c>
      <c r="O15" s="221" t="s">
        <v>142</v>
      </c>
      <c r="P15" s="224">
        <v>0</v>
      </c>
      <c r="Q15" s="227">
        <v>0</v>
      </c>
      <c r="R15" s="221" t="s">
        <v>142</v>
      </c>
      <c r="S15" s="224">
        <v>0.27</v>
      </c>
      <c r="T15" s="227">
        <v>0.27</v>
      </c>
      <c r="U15" s="221" t="s">
        <v>143</v>
      </c>
      <c r="V15" s="13" t="s">
        <v>144</v>
      </c>
      <c r="W15" s="13" t="s">
        <v>145</v>
      </c>
      <c r="X15" s="24">
        <v>17</v>
      </c>
      <c r="Y15" s="119">
        <v>0</v>
      </c>
      <c r="Z15" s="80">
        <v>0</v>
      </c>
      <c r="AA15" s="80" t="s">
        <v>146</v>
      </c>
      <c r="AB15" s="119">
        <v>0</v>
      </c>
      <c r="AC15" s="80">
        <v>0</v>
      </c>
      <c r="AD15" s="80" t="s">
        <v>146</v>
      </c>
      <c r="AE15" s="119">
        <v>0</v>
      </c>
      <c r="AF15" s="80">
        <v>0</v>
      </c>
      <c r="AG15" s="80" t="s">
        <v>146</v>
      </c>
      <c r="AH15" s="13" t="s">
        <v>109</v>
      </c>
      <c r="AI15" s="13" t="s">
        <v>110</v>
      </c>
    </row>
    <row r="16" spans="1:120" s="5" customFormat="1" ht="33.75" customHeight="1" x14ac:dyDescent="0.2">
      <c r="A16" s="239"/>
      <c r="B16" s="239"/>
      <c r="C16" s="242"/>
      <c r="D16" s="239"/>
      <c r="E16" s="242"/>
      <c r="F16" s="239"/>
      <c r="G16" s="239"/>
      <c r="H16" s="245"/>
      <c r="I16" s="245"/>
      <c r="J16" s="239"/>
      <c r="K16" s="239"/>
      <c r="L16" s="251"/>
      <c r="M16" s="225"/>
      <c r="N16" s="228"/>
      <c r="O16" s="222"/>
      <c r="P16" s="225"/>
      <c r="Q16" s="228"/>
      <c r="R16" s="222"/>
      <c r="S16" s="225"/>
      <c r="T16" s="228"/>
      <c r="U16" s="222"/>
      <c r="V16" s="13" t="s">
        <v>147</v>
      </c>
      <c r="W16" s="13" t="s">
        <v>148</v>
      </c>
      <c r="X16" s="24" t="s">
        <v>149</v>
      </c>
      <c r="Y16" s="119">
        <v>0</v>
      </c>
      <c r="Z16" s="80">
        <v>0</v>
      </c>
      <c r="AA16" s="80" t="s">
        <v>150</v>
      </c>
      <c r="AB16" s="119">
        <v>0</v>
      </c>
      <c r="AC16" s="80">
        <v>0</v>
      </c>
      <c r="AD16" s="80" t="s">
        <v>150</v>
      </c>
      <c r="AE16" s="119">
        <v>0</v>
      </c>
      <c r="AF16" s="80">
        <v>0</v>
      </c>
      <c r="AG16" s="80" t="s">
        <v>150</v>
      </c>
      <c r="AH16" s="13" t="s">
        <v>109</v>
      </c>
      <c r="AI16" s="13" t="s">
        <v>110</v>
      </c>
    </row>
    <row r="17" spans="1:120" s="5" customFormat="1" ht="33.75" customHeight="1" x14ac:dyDescent="0.2">
      <c r="A17" s="239"/>
      <c r="B17" s="239"/>
      <c r="C17" s="242"/>
      <c r="D17" s="239"/>
      <c r="E17" s="242"/>
      <c r="F17" s="239"/>
      <c r="G17" s="239"/>
      <c r="H17" s="245"/>
      <c r="I17" s="246"/>
      <c r="J17" s="240"/>
      <c r="K17" s="240"/>
      <c r="L17" s="252"/>
      <c r="M17" s="226"/>
      <c r="N17" s="229"/>
      <c r="O17" s="223"/>
      <c r="P17" s="226"/>
      <c r="Q17" s="229"/>
      <c r="R17" s="223"/>
      <c r="S17" s="226"/>
      <c r="T17" s="229"/>
      <c r="U17" s="223"/>
      <c r="V17" s="13" t="s">
        <v>151</v>
      </c>
      <c r="W17" s="13" t="s">
        <v>152</v>
      </c>
      <c r="X17" s="24">
        <v>88</v>
      </c>
      <c r="Y17" s="119">
        <v>0</v>
      </c>
      <c r="Z17" s="80">
        <v>0</v>
      </c>
      <c r="AA17" s="80" t="s">
        <v>150</v>
      </c>
      <c r="AB17" s="119">
        <v>0</v>
      </c>
      <c r="AC17" s="80">
        <v>0</v>
      </c>
      <c r="AD17" s="80" t="s">
        <v>150</v>
      </c>
      <c r="AE17" s="119">
        <v>0</v>
      </c>
      <c r="AF17" s="80">
        <v>0</v>
      </c>
      <c r="AG17" s="80" t="s">
        <v>150</v>
      </c>
      <c r="AH17" s="13" t="s">
        <v>109</v>
      </c>
      <c r="AI17" s="13" t="s">
        <v>110</v>
      </c>
    </row>
    <row r="18" spans="1:120" s="5" customFormat="1" ht="55.5" customHeight="1" x14ac:dyDescent="0.2">
      <c r="A18" s="240"/>
      <c r="B18" s="240"/>
      <c r="C18" s="243"/>
      <c r="D18" s="240"/>
      <c r="E18" s="243"/>
      <c r="F18" s="240"/>
      <c r="G18" s="240"/>
      <c r="H18" s="246"/>
      <c r="I18" s="22">
        <v>78676000</v>
      </c>
      <c r="J18" s="112" t="s">
        <v>153</v>
      </c>
      <c r="K18" s="112" t="s">
        <v>154</v>
      </c>
      <c r="L18" s="116">
        <v>1</v>
      </c>
      <c r="M18" s="119">
        <v>0</v>
      </c>
      <c r="N18" s="83">
        <v>0</v>
      </c>
      <c r="O18" s="80" t="s">
        <v>142</v>
      </c>
      <c r="P18" s="119">
        <v>0</v>
      </c>
      <c r="Q18" s="83">
        <v>0</v>
      </c>
      <c r="R18" s="80" t="s">
        <v>142</v>
      </c>
      <c r="S18" s="119">
        <v>0.37</v>
      </c>
      <c r="T18" s="119">
        <v>0.37</v>
      </c>
      <c r="U18" s="80" t="s">
        <v>155</v>
      </c>
      <c r="V18" s="234" t="s">
        <v>96</v>
      </c>
      <c r="W18" s="234"/>
      <c r="X18" s="234"/>
      <c r="Y18" s="89"/>
      <c r="Z18" s="91"/>
      <c r="AA18" s="89"/>
      <c r="AB18" s="89"/>
      <c r="AC18" s="91"/>
      <c r="AD18" s="89"/>
      <c r="AE18" s="89"/>
      <c r="AF18" s="91"/>
      <c r="AG18" s="89"/>
      <c r="AH18" s="13" t="s">
        <v>109</v>
      </c>
      <c r="AI18" s="13" t="s">
        <v>110</v>
      </c>
    </row>
    <row r="19" spans="1:120" ht="75" x14ac:dyDescent="0.25">
      <c r="M19" s="71" t="s">
        <v>156</v>
      </c>
      <c r="N19" s="72">
        <v>0.02</v>
      </c>
      <c r="P19" s="71" t="s">
        <v>156</v>
      </c>
      <c r="Q19" s="72">
        <v>8.8999999999999996E-2</v>
      </c>
      <c r="S19" s="71" t="s">
        <v>156</v>
      </c>
      <c r="T19" s="72">
        <v>0.20899999999999999</v>
      </c>
      <c r="Y19" s="71" t="s">
        <v>157</v>
      </c>
      <c r="Z19" s="72">
        <v>0.02</v>
      </c>
      <c r="AB19" s="71" t="s">
        <v>157</v>
      </c>
      <c r="AC19" s="72">
        <v>0.08</v>
      </c>
      <c r="AE19" s="71" t="s">
        <v>157</v>
      </c>
      <c r="AF19" s="72">
        <v>0.13100000000000001</v>
      </c>
      <c r="AG19" s="9"/>
      <c r="AH19" s="9"/>
      <c r="AI19" s="9"/>
      <c r="DM19"/>
      <c r="DN19"/>
      <c r="DO19"/>
      <c r="DP19"/>
    </row>
    <row r="20" spans="1:120" x14ac:dyDescent="0.25">
      <c r="AG20" s="9"/>
      <c r="AH20" s="9"/>
      <c r="AI20" s="9"/>
      <c r="DM20"/>
      <c r="DN20"/>
      <c r="DO20"/>
      <c r="DP20"/>
    </row>
    <row r="21" spans="1:120" x14ac:dyDescent="0.25">
      <c r="AG21" s="9"/>
      <c r="AH21" s="9"/>
      <c r="AI21" s="9"/>
      <c r="DM21"/>
      <c r="DN21"/>
      <c r="DO21"/>
      <c r="DP21"/>
    </row>
    <row r="22" spans="1:120" x14ac:dyDescent="0.25">
      <c r="AG22" s="9"/>
      <c r="AH22" s="9"/>
      <c r="AI22" s="9"/>
      <c r="DM22"/>
      <c r="DN22"/>
      <c r="DO22"/>
      <c r="DP22"/>
    </row>
    <row r="23" spans="1:120" x14ac:dyDescent="0.25">
      <c r="AG23" s="9"/>
      <c r="AH23" s="9"/>
      <c r="AI23" s="9"/>
      <c r="DM23"/>
      <c r="DN23"/>
      <c r="DO23"/>
      <c r="DP23"/>
    </row>
    <row r="24" spans="1:120" x14ac:dyDescent="0.25">
      <c r="AG24" s="9"/>
      <c r="AH24" s="9"/>
      <c r="AI24" s="9"/>
      <c r="DM24"/>
      <c r="DN24"/>
      <c r="DO24"/>
      <c r="DP24"/>
    </row>
    <row r="25" spans="1:120" x14ac:dyDescent="0.25">
      <c r="AG25" s="9"/>
      <c r="AH25" s="9"/>
      <c r="AI25" s="9"/>
      <c r="DM25"/>
      <c r="DN25"/>
      <c r="DO25"/>
      <c r="DP25"/>
    </row>
    <row r="26" spans="1:120" x14ac:dyDescent="0.25">
      <c r="AG26" s="9"/>
      <c r="AH26" s="9"/>
      <c r="AI26" s="9"/>
      <c r="DM26"/>
      <c r="DN26"/>
      <c r="DO26"/>
      <c r="DP26"/>
    </row>
    <row r="27" spans="1:120" x14ac:dyDescent="0.25">
      <c r="AG27" s="9"/>
      <c r="AH27" s="9"/>
      <c r="AI27" s="9"/>
      <c r="DM27"/>
      <c r="DN27"/>
      <c r="DO27"/>
      <c r="DP27"/>
    </row>
    <row r="28" spans="1:120" x14ac:dyDescent="0.25">
      <c r="AG28" s="9"/>
      <c r="AH28" s="9"/>
      <c r="AI28" s="9"/>
      <c r="DM28"/>
      <c r="DN28"/>
      <c r="DO28"/>
      <c r="DP28"/>
    </row>
    <row r="29" spans="1:120" x14ac:dyDescent="0.25">
      <c r="AG29" s="9"/>
      <c r="AH29" s="9"/>
      <c r="AI29" s="9"/>
      <c r="DM29"/>
      <c r="DN29"/>
      <c r="DO29"/>
      <c r="DP29"/>
    </row>
    <row r="30" spans="1:120" x14ac:dyDescent="0.25">
      <c r="AG30" s="9"/>
      <c r="AH30" s="9"/>
      <c r="AI30" s="9"/>
      <c r="DM30"/>
      <c r="DN30"/>
      <c r="DO30"/>
      <c r="DP30"/>
    </row>
    <row r="31" spans="1:120" x14ac:dyDescent="0.25">
      <c r="AG31" s="9"/>
      <c r="AH31" s="9"/>
      <c r="AI31" s="9"/>
      <c r="DM31"/>
      <c r="DN31"/>
      <c r="DO31"/>
      <c r="DP31"/>
    </row>
    <row r="32" spans="1:120" x14ac:dyDescent="0.25">
      <c r="AG32" s="9"/>
      <c r="AH32" s="9"/>
      <c r="AI32" s="9"/>
      <c r="DM32"/>
      <c r="DN32"/>
      <c r="DO32"/>
      <c r="DP32"/>
    </row>
  </sheetData>
  <autoFilter ref="A7:AH18" xr:uid="{00000000-0009-0000-0000-000000000000}"/>
  <mergeCells count="48">
    <mergeCell ref="AH6:AI6"/>
    <mergeCell ref="M6:O6"/>
    <mergeCell ref="P6:R6"/>
    <mergeCell ref="S6:U6"/>
    <mergeCell ref="E8:E18"/>
    <mergeCell ref="F8:F18"/>
    <mergeCell ref="G8:G18"/>
    <mergeCell ref="Y6:AA6"/>
    <mergeCell ref="AB6:AD6"/>
    <mergeCell ref="AE6:AG6"/>
    <mergeCell ref="L15:L17"/>
    <mergeCell ref="J9:J11"/>
    <mergeCell ref="K9:K11"/>
    <mergeCell ref="L9:L11"/>
    <mergeCell ref="J15:J17"/>
    <mergeCell ref="K15:K17"/>
    <mergeCell ref="D6:E6"/>
    <mergeCell ref="F6:I6"/>
    <mergeCell ref="A8:A18"/>
    <mergeCell ref="B8:B18"/>
    <mergeCell ref="C8:C18"/>
    <mergeCell ref="D8:D18"/>
    <mergeCell ref="H8:H18"/>
    <mergeCell ref="I9:I11"/>
    <mergeCell ref="I15:I17"/>
    <mergeCell ref="J6:L6"/>
    <mergeCell ref="V6:X6"/>
    <mergeCell ref="P9:P11"/>
    <mergeCell ref="Q9:Q11"/>
    <mergeCell ref="V18:X18"/>
    <mergeCell ref="V8:X8"/>
    <mergeCell ref="V12:X12"/>
    <mergeCell ref="R9:R11"/>
    <mergeCell ref="S9:S11"/>
    <mergeCell ref="T9:T11"/>
    <mergeCell ref="U9:U11"/>
    <mergeCell ref="M15:M17"/>
    <mergeCell ref="N15:N17"/>
    <mergeCell ref="O15:O17"/>
    <mergeCell ref="P15:P17"/>
    <mergeCell ref="Q15:Q17"/>
    <mergeCell ref="R15:R17"/>
    <mergeCell ref="S15:S17"/>
    <mergeCell ref="T15:T17"/>
    <mergeCell ref="U15:U17"/>
    <mergeCell ref="M9:M11"/>
    <mergeCell ref="N9:N11"/>
    <mergeCell ref="O9:O1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18A8-11E1-4927-8AE8-0E83C01609B3}">
  <sheetPr>
    <tabColor theme="5" tint="-0.249977111117893"/>
  </sheetPr>
  <dimension ref="A1:DP31"/>
  <sheetViews>
    <sheetView showGridLines="0" topLeftCell="B1" zoomScale="80" zoomScaleNormal="80" workbookViewId="0">
      <selection activeCell="C1" sqref="C1"/>
    </sheetView>
  </sheetViews>
  <sheetFormatPr baseColWidth="10"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H1"/>
      <c r="I1"/>
      <c r="X1" s="189"/>
    </row>
    <row r="2" spans="1:120" x14ac:dyDescent="0.25">
      <c r="H2"/>
      <c r="I2"/>
      <c r="X2" s="189"/>
    </row>
    <row r="3" spans="1:120" x14ac:dyDescent="0.25">
      <c r="H3"/>
      <c r="I3"/>
      <c r="X3" s="189"/>
    </row>
    <row r="4" spans="1:120" x14ac:dyDescent="0.25">
      <c r="H4"/>
      <c r="I4"/>
      <c r="X4" s="189"/>
    </row>
    <row r="5" spans="1:120" x14ac:dyDescent="0.25">
      <c r="H5"/>
      <c r="I5"/>
      <c r="N5" s="85"/>
      <c r="Q5" s="85"/>
      <c r="T5" s="85"/>
      <c r="X5" s="189"/>
      <c r="Z5" s="85"/>
      <c r="AC5" s="85"/>
      <c r="AF5" s="85"/>
    </row>
    <row r="6" spans="1:120" s="11" customFormat="1" ht="30" x14ac:dyDescent="0.2">
      <c r="A6" s="120" t="s">
        <v>62</v>
      </c>
      <c r="B6" s="120"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20" t="s">
        <v>69</v>
      </c>
      <c r="B7" s="120" t="s">
        <v>70</v>
      </c>
      <c r="C7" s="120" t="s">
        <v>71</v>
      </c>
      <c r="D7" s="120" t="s">
        <v>72</v>
      </c>
      <c r="E7" s="120" t="s">
        <v>73</v>
      </c>
      <c r="F7" s="120" t="s">
        <v>74</v>
      </c>
      <c r="G7" s="120" t="s">
        <v>75</v>
      </c>
      <c r="H7" s="20" t="s">
        <v>76</v>
      </c>
      <c r="I7" s="20" t="s">
        <v>77</v>
      </c>
      <c r="J7" s="120" t="s">
        <v>66</v>
      </c>
      <c r="K7" s="120" t="s">
        <v>78</v>
      </c>
      <c r="L7" s="120" t="s">
        <v>79</v>
      </c>
      <c r="M7" s="120" t="s">
        <v>80</v>
      </c>
      <c r="N7" s="86" t="s">
        <v>81</v>
      </c>
      <c r="O7" s="120" t="s">
        <v>82</v>
      </c>
      <c r="P7" s="120" t="s">
        <v>80</v>
      </c>
      <c r="Q7" s="86" t="s">
        <v>81</v>
      </c>
      <c r="R7" s="120" t="s">
        <v>82</v>
      </c>
      <c r="S7" s="120" t="s">
        <v>80</v>
      </c>
      <c r="T7" s="86" t="s">
        <v>81</v>
      </c>
      <c r="U7" s="120" t="s">
        <v>82</v>
      </c>
      <c r="V7" s="120" t="s">
        <v>67</v>
      </c>
      <c r="W7" s="120" t="s">
        <v>83</v>
      </c>
      <c r="X7" s="120" t="s">
        <v>84</v>
      </c>
      <c r="Y7" s="120" t="s">
        <v>80</v>
      </c>
      <c r="Z7" s="86" t="s">
        <v>81</v>
      </c>
      <c r="AA7" s="120" t="s">
        <v>82</v>
      </c>
      <c r="AB7" s="120" t="s">
        <v>80</v>
      </c>
      <c r="AC7" s="86" t="s">
        <v>81</v>
      </c>
      <c r="AD7" s="120" t="s">
        <v>82</v>
      </c>
      <c r="AE7" s="120" t="s">
        <v>80</v>
      </c>
      <c r="AF7" s="86" t="s">
        <v>81</v>
      </c>
      <c r="AG7" s="120" t="s">
        <v>82</v>
      </c>
      <c r="AH7" s="120" t="s">
        <v>85</v>
      </c>
      <c r="AI7" s="120"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60.75" customHeight="1" x14ac:dyDescent="0.2">
      <c r="A8" s="121" t="s">
        <v>87</v>
      </c>
      <c r="B8" s="121" t="s">
        <v>210</v>
      </c>
      <c r="C8" s="121" t="s">
        <v>1095</v>
      </c>
      <c r="D8" s="121" t="s">
        <v>925</v>
      </c>
      <c r="E8" s="122" t="s">
        <v>243</v>
      </c>
      <c r="F8" s="121" t="s">
        <v>91</v>
      </c>
      <c r="G8" s="121" t="s">
        <v>92</v>
      </c>
      <c r="H8" s="244">
        <v>16996168199</v>
      </c>
      <c r="I8" s="22">
        <v>301847621</v>
      </c>
      <c r="J8" s="23" t="s">
        <v>229</v>
      </c>
      <c r="K8" s="190"/>
      <c r="L8" s="191"/>
      <c r="M8" s="89"/>
      <c r="N8" s="91"/>
      <c r="O8" s="89"/>
      <c r="P8" s="89"/>
      <c r="Q8" s="91"/>
      <c r="R8" s="89"/>
      <c r="S8" s="89"/>
      <c r="T8" s="91"/>
      <c r="U8" s="89"/>
      <c r="V8" s="234" t="s">
        <v>96</v>
      </c>
      <c r="W8" s="234"/>
      <c r="X8" s="234"/>
      <c r="Y8" s="89"/>
      <c r="Z8" s="91"/>
      <c r="AA8" s="89"/>
      <c r="AB8" s="89"/>
      <c r="AC8" s="91"/>
      <c r="AD8" s="89"/>
      <c r="AE8" s="89"/>
      <c r="AF8" s="91"/>
      <c r="AG8" s="89"/>
      <c r="AH8" s="13" t="s">
        <v>215</v>
      </c>
      <c r="AI8" s="13" t="s">
        <v>216</v>
      </c>
    </row>
    <row r="9" spans="1:120" ht="75" x14ac:dyDescent="0.25">
      <c r="H9" s="245"/>
      <c r="M9" s="71" t="s">
        <v>241</v>
      </c>
      <c r="N9" s="87" t="s">
        <v>11</v>
      </c>
      <c r="P9" s="71" t="s">
        <v>241</v>
      </c>
      <c r="Q9" s="87" t="s">
        <v>11</v>
      </c>
      <c r="S9" s="71" t="s">
        <v>241</v>
      </c>
      <c r="T9" s="87" t="s">
        <v>11</v>
      </c>
      <c r="Y9" s="71" t="s">
        <v>242</v>
      </c>
      <c r="Z9" s="87" t="s">
        <v>11</v>
      </c>
      <c r="AB9" s="71" t="s">
        <v>242</v>
      </c>
      <c r="AC9" s="87" t="s">
        <v>11</v>
      </c>
      <c r="AE9" s="71" t="s">
        <v>242</v>
      </c>
      <c r="AF9" s="87" t="s">
        <v>11</v>
      </c>
      <c r="AG9" s="9"/>
      <c r="AH9" s="9"/>
      <c r="AI9" s="9"/>
      <c r="DM9"/>
      <c r="DN9"/>
      <c r="DO9"/>
      <c r="DP9"/>
    </row>
    <row r="10" spans="1:120" s="5" customFormat="1" ht="33.75" customHeight="1" x14ac:dyDescent="0.2">
      <c r="A10" s="238" t="s">
        <v>87</v>
      </c>
      <c r="B10" s="238" t="s">
        <v>210</v>
      </c>
      <c r="C10" s="238" t="s">
        <v>1095</v>
      </c>
      <c r="D10" s="238" t="s">
        <v>925</v>
      </c>
      <c r="E10" s="241" t="s">
        <v>244</v>
      </c>
      <c r="F10" s="238" t="s">
        <v>91</v>
      </c>
      <c r="G10" s="238" t="s">
        <v>92</v>
      </c>
      <c r="H10" s="245"/>
      <c r="I10" s="22">
        <v>366497660</v>
      </c>
      <c r="J10" s="80" t="s">
        <v>250</v>
      </c>
      <c r="K10" s="80" t="s">
        <v>251</v>
      </c>
      <c r="L10" s="127">
        <v>1</v>
      </c>
      <c r="M10" s="80">
        <v>0</v>
      </c>
      <c r="N10" s="127">
        <v>0</v>
      </c>
      <c r="O10" s="80" t="s">
        <v>926</v>
      </c>
      <c r="P10" s="80">
        <v>1</v>
      </c>
      <c r="Q10" s="127">
        <v>1</v>
      </c>
      <c r="R10" s="80" t="s">
        <v>927</v>
      </c>
      <c r="S10" s="80">
        <v>1</v>
      </c>
      <c r="T10" s="127">
        <v>1</v>
      </c>
      <c r="U10" s="80" t="s">
        <v>928</v>
      </c>
      <c r="V10" s="234" t="s">
        <v>96</v>
      </c>
      <c r="W10" s="234"/>
      <c r="X10" s="234"/>
      <c r="Y10" s="89"/>
      <c r="Z10" s="91"/>
      <c r="AA10" s="89"/>
      <c r="AB10" s="89"/>
      <c r="AC10" s="91"/>
      <c r="AD10" s="89"/>
      <c r="AE10" s="89"/>
      <c r="AF10" s="91"/>
      <c r="AG10" s="89"/>
      <c r="AH10" s="13" t="s">
        <v>215</v>
      </c>
      <c r="AI10" s="13" t="s">
        <v>216</v>
      </c>
    </row>
    <row r="11" spans="1:120" s="5" customFormat="1" ht="33.75" customHeight="1" x14ac:dyDescent="0.2">
      <c r="A11" s="239"/>
      <c r="B11" s="239"/>
      <c r="C11" s="239"/>
      <c r="D11" s="239"/>
      <c r="E11" s="242"/>
      <c r="F11" s="239"/>
      <c r="G11" s="239"/>
      <c r="H11" s="245"/>
      <c r="I11" s="22">
        <v>3089541746</v>
      </c>
      <c r="J11" s="80" t="s">
        <v>220</v>
      </c>
      <c r="K11" s="91"/>
      <c r="L11" s="89"/>
      <c r="M11" s="89"/>
      <c r="N11" s="91"/>
      <c r="O11" s="89"/>
      <c r="P11" s="89"/>
      <c r="Q11" s="91"/>
      <c r="R11" s="89"/>
      <c r="S11" s="89"/>
      <c r="T11" s="91"/>
      <c r="U11" s="89"/>
      <c r="V11" s="234" t="s">
        <v>96</v>
      </c>
      <c r="W11" s="234"/>
      <c r="X11" s="234"/>
      <c r="Y11" s="89"/>
      <c r="Z11" s="91"/>
      <c r="AA11" s="89"/>
      <c r="AB11" s="89"/>
      <c r="AC11" s="91"/>
      <c r="AD11" s="89"/>
      <c r="AE11" s="89"/>
      <c r="AF11" s="91"/>
      <c r="AG11" s="89"/>
      <c r="AH11" s="13" t="s">
        <v>215</v>
      </c>
      <c r="AI11" s="13" t="s">
        <v>216</v>
      </c>
    </row>
    <row r="12" spans="1:120" s="5" customFormat="1" ht="33.75" customHeight="1" x14ac:dyDescent="0.2">
      <c r="A12" s="239"/>
      <c r="B12" s="239"/>
      <c r="C12" s="239"/>
      <c r="D12" s="239"/>
      <c r="E12" s="242"/>
      <c r="F12" s="239"/>
      <c r="G12" s="239"/>
      <c r="H12" s="245"/>
      <c r="I12" s="244">
        <v>344228548</v>
      </c>
      <c r="J12" s="254" t="s">
        <v>245</v>
      </c>
      <c r="K12" s="256"/>
      <c r="L12" s="258"/>
      <c r="M12" s="260"/>
      <c r="N12" s="260"/>
      <c r="O12" s="260"/>
      <c r="P12" s="260"/>
      <c r="Q12" s="260"/>
      <c r="R12" s="260"/>
      <c r="S12" s="260"/>
      <c r="T12" s="260"/>
      <c r="U12" s="260"/>
      <c r="V12" s="13" t="s">
        <v>246</v>
      </c>
      <c r="W12" s="13" t="s">
        <v>247</v>
      </c>
      <c r="X12" s="126">
        <v>1</v>
      </c>
      <c r="Y12" s="127">
        <v>0</v>
      </c>
      <c r="Z12" s="80">
        <v>0</v>
      </c>
      <c r="AA12" s="80" t="s">
        <v>926</v>
      </c>
      <c r="AB12" s="80">
        <v>1</v>
      </c>
      <c r="AC12" s="127">
        <v>1</v>
      </c>
      <c r="AD12" s="80" t="s">
        <v>929</v>
      </c>
      <c r="AE12" s="80">
        <v>1</v>
      </c>
      <c r="AF12" s="127">
        <v>1</v>
      </c>
      <c r="AG12" s="80" t="s">
        <v>930</v>
      </c>
      <c r="AH12" s="13" t="s">
        <v>215</v>
      </c>
      <c r="AI12" s="13" t="s">
        <v>216</v>
      </c>
    </row>
    <row r="13" spans="1:120" s="5" customFormat="1" ht="33.75" customHeight="1" x14ac:dyDescent="0.2">
      <c r="A13" s="240"/>
      <c r="B13" s="240"/>
      <c r="C13" s="240"/>
      <c r="D13" s="240"/>
      <c r="E13" s="243"/>
      <c r="F13" s="240"/>
      <c r="G13" s="240"/>
      <c r="H13" s="245"/>
      <c r="I13" s="246"/>
      <c r="J13" s="255"/>
      <c r="K13" s="257"/>
      <c r="L13" s="259"/>
      <c r="M13" s="261"/>
      <c r="N13" s="261"/>
      <c r="O13" s="261"/>
      <c r="P13" s="261"/>
      <c r="Q13" s="261"/>
      <c r="R13" s="261"/>
      <c r="S13" s="261"/>
      <c r="T13" s="261"/>
      <c r="U13" s="261"/>
      <c r="V13" s="13" t="s">
        <v>248</v>
      </c>
      <c r="W13" s="13" t="s">
        <v>249</v>
      </c>
      <c r="X13" s="126">
        <v>1</v>
      </c>
      <c r="Y13" s="127">
        <v>0</v>
      </c>
      <c r="Z13" s="80">
        <v>0</v>
      </c>
      <c r="AA13" s="80" t="s">
        <v>926</v>
      </c>
      <c r="AB13" s="80">
        <v>0</v>
      </c>
      <c r="AC13" s="127">
        <v>0</v>
      </c>
      <c r="AD13" s="80" t="s">
        <v>931</v>
      </c>
      <c r="AE13" s="80">
        <v>0.32</v>
      </c>
      <c r="AF13" s="127">
        <v>0.32</v>
      </c>
      <c r="AG13" s="80" t="s">
        <v>932</v>
      </c>
      <c r="AH13" s="13" t="s">
        <v>215</v>
      </c>
      <c r="AI13" s="13" t="s">
        <v>216</v>
      </c>
    </row>
    <row r="14" spans="1:120" ht="75" x14ac:dyDescent="0.25">
      <c r="H14" s="245"/>
      <c r="M14" s="71" t="s">
        <v>241</v>
      </c>
      <c r="N14" s="87">
        <f>AVERAGE(N10)</f>
        <v>0</v>
      </c>
      <c r="P14" s="71" t="s">
        <v>241</v>
      </c>
      <c r="Q14" s="87">
        <f>AVERAGE(Q10:Q13)</f>
        <v>1</v>
      </c>
      <c r="S14" s="71" t="s">
        <v>241</v>
      </c>
      <c r="T14" s="87">
        <f>AVERAGE(T10)</f>
        <v>1</v>
      </c>
      <c r="Y14" s="71" t="s">
        <v>242</v>
      </c>
      <c r="Z14" s="87">
        <f>AVERAGE(Z12:Z13)</f>
        <v>0</v>
      </c>
      <c r="AB14" s="71" t="s">
        <v>242</v>
      </c>
      <c r="AC14" s="87">
        <f>AVERAGE(AC12:AC13)</f>
        <v>0.5</v>
      </c>
      <c r="AE14" s="71" t="s">
        <v>242</v>
      </c>
      <c r="AF14" s="87">
        <f>AVERAGE(AF12:AF13)</f>
        <v>0.66</v>
      </c>
      <c r="AG14" s="9"/>
      <c r="AH14" s="9"/>
      <c r="AI14" s="9"/>
      <c r="DM14"/>
      <c r="DN14"/>
      <c r="DO14"/>
      <c r="DP14"/>
    </row>
    <row r="15" spans="1:120" s="5" customFormat="1" ht="33.75" customHeight="1" x14ac:dyDescent="0.2">
      <c r="A15" s="238" t="s">
        <v>87</v>
      </c>
      <c r="B15" s="238" t="s">
        <v>210</v>
      </c>
      <c r="C15" s="238" t="s">
        <v>1095</v>
      </c>
      <c r="D15" s="238" t="s">
        <v>925</v>
      </c>
      <c r="E15" s="241" t="s">
        <v>933</v>
      </c>
      <c r="F15" s="238" t="s">
        <v>91</v>
      </c>
      <c r="G15" s="238" t="s">
        <v>92</v>
      </c>
      <c r="H15" s="245"/>
      <c r="I15" s="244">
        <v>8156324603</v>
      </c>
      <c r="J15" s="275" t="s">
        <v>220</v>
      </c>
      <c r="K15" s="278"/>
      <c r="L15" s="267"/>
      <c r="M15" s="260"/>
      <c r="N15" s="260"/>
      <c r="O15" s="260"/>
      <c r="P15" s="260"/>
      <c r="Q15" s="260"/>
      <c r="R15" s="260"/>
      <c r="S15" s="260"/>
      <c r="T15" s="260"/>
      <c r="U15" s="260"/>
      <c r="V15" s="13" t="s">
        <v>223</v>
      </c>
      <c r="W15" s="13" t="s">
        <v>224</v>
      </c>
      <c r="X15" s="24">
        <v>27</v>
      </c>
      <c r="Y15" s="24">
        <v>0</v>
      </c>
      <c r="Z15" s="127">
        <v>0</v>
      </c>
      <c r="AA15" s="80" t="s">
        <v>934</v>
      </c>
      <c r="AB15" s="24">
        <v>1.25</v>
      </c>
      <c r="AC15" s="127">
        <v>4.6296296296296294E-2</v>
      </c>
      <c r="AD15" s="80" t="s">
        <v>935</v>
      </c>
      <c r="AE15" s="192">
        <v>4</v>
      </c>
      <c r="AF15" s="127">
        <v>0.14814814814814814</v>
      </c>
      <c r="AG15" s="80" t="s">
        <v>936</v>
      </c>
      <c r="AH15" s="13" t="s">
        <v>215</v>
      </c>
      <c r="AI15" s="13" t="s">
        <v>216</v>
      </c>
    </row>
    <row r="16" spans="1:120" s="5" customFormat="1" ht="33.75" customHeight="1" x14ac:dyDescent="0.2">
      <c r="A16" s="239"/>
      <c r="B16" s="239"/>
      <c r="C16" s="239"/>
      <c r="D16" s="239"/>
      <c r="E16" s="242"/>
      <c r="F16" s="239"/>
      <c r="G16" s="239"/>
      <c r="H16" s="245"/>
      <c r="I16" s="245"/>
      <c r="J16" s="276"/>
      <c r="K16" s="279"/>
      <c r="L16" s="268"/>
      <c r="M16" s="262"/>
      <c r="N16" s="262"/>
      <c r="O16" s="262"/>
      <c r="P16" s="262"/>
      <c r="Q16" s="262"/>
      <c r="R16" s="262"/>
      <c r="S16" s="262"/>
      <c r="T16" s="262"/>
      <c r="U16" s="262"/>
      <c r="V16" s="13" t="s">
        <v>225</v>
      </c>
      <c r="W16" s="13" t="s">
        <v>226</v>
      </c>
      <c r="X16" s="126">
        <v>0</v>
      </c>
      <c r="Y16" s="126">
        <v>1</v>
      </c>
      <c r="Z16" s="127">
        <v>1</v>
      </c>
      <c r="AA16" s="80" t="s">
        <v>937</v>
      </c>
      <c r="AB16" s="126">
        <v>0</v>
      </c>
      <c r="AC16" s="127">
        <v>1</v>
      </c>
      <c r="AD16" s="80" t="s">
        <v>938</v>
      </c>
      <c r="AE16" s="132">
        <v>1</v>
      </c>
      <c r="AF16" s="127">
        <v>1</v>
      </c>
      <c r="AG16" s="80" t="s">
        <v>939</v>
      </c>
      <c r="AH16" s="13" t="s">
        <v>215</v>
      </c>
      <c r="AI16" s="13" t="s">
        <v>216</v>
      </c>
    </row>
    <row r="17" spans="1:120" s="5" customFormat="1" ht="33.75" customHeight="1" x14ac:dyDescent="0.2">
      <c r="A17" s="239"/>
      <c r="B17" s="239"/>
      <c r="C17" s="239"/>
      <c r="D17" s="239"/>
      <c r="E17" s="242"/>
      <c r="F17" s="239"/>
      <c r="G17" s="239"/>
      <c r="H17" s="245"/>
      <c r="I17" s="246"/>
      <c r="J17" s="277"/>
      <c r="K17" s="280"/>
      <c r="L17" s="269"/>
      <c r="M17" s="261"/>
      <c r="N17" s="261"/>
      <c r="O17" s="261"/>
      <c r="P17" s="261"/>
      <c r="Q17" s="261"/>
      <c r="R17" s="261"/>
      <c r="S17" s="261"/>
      <c r="T17" s="261"/>
      <c r="U17" s="261"/>
      <c r="V17" s="13" t="s">
        <v>227</v>
      </c>
      <c r="W17" s="13" t="s">
        <v>228</v>
      </c>
      <c r="X17" s="126">
        <v>1</v>
      </c>
      <c r="Y17" s="126">
        <v>0</v>
      </c>
      <c r="Z17" s="127">
        <v>0</v>
      </c>
      <c r="AA17" s="80" t="s">
        <v>940</v>
      </c>
      <c r="AB17" s="126">
        <v>0.04</v>
      </c>
      <c r="AC17" s="127">
        <v>0.04</v>
      </c>
      <c r="AD17" s="80" t="s">
        <v>941</v>
      </c>
      <c r="AE17" s="132">
        <v>0.14814814814814814</v>
      </c>
      <c r="AF17" s="127">
        <v>0.14814814814814814</v>
      </c>
      <c r="AG17" s="80" t="s">
        <v>942</v>
      </c>
      <c r="AH17" s="13" t="s">
        <v>215</v>
      </c>
      <c r="AI17" s="13" t="s">
        <v>216</v>
      </c>
    </row>
    <row r="18" spans="1:120" s="5" customFormat="1" ht="33.75" customHeight="1" x14ac:dyDescent="0.2">
      <c r="A18" s="239"/>
      <c r="B18" s="239"/>
      <c r="C18" s="239"/>
      <c r="D18" s="239"/>
      <c r="E18" s="242"/>
      <c r="F18" s="239"/>
      <c r="G18" s="239"/>
      <c r="H18" s="245"/>
      <c r="I18" s="22">
        <v>1118714148</v>
      </c>
      <c r="J18" s="23" t="s">
        <v>220</v>
      </c>
      <c r="K18" s="23" t="s">
        <v>943</v>
      </c>
      <c r="L18" s="126">
        <v>0.9</v>
      </c>
      <c r="M18" s="80">
        <v>0</v>
      </c>
      <c r="N18" s="127">
        <v>0</v>
      </c>
      <c r="O18" s="80" t="s">
        <v>926</v>
      </c>
      <c r="P18" s="80">
        <v>0.68</v>
      </c>
      <c r="Q18" s="127">
        <v>0.75555555555555554</v>
      </c>
      <c r="R18" s="80" t="s">
        <v>944</v>
      </c>
      <c r="S18" s="80">
        <v>0.95</v>
      </c>
      <c r="T18" s="127">
        <v>1.0555555555555556</v>
      </c>
      <c r="U18" s="80" t="s">
        <v>945</v>
      </c>
      <c r="V18" s="13" t="s">
        <v>221</v>
      </c>
      <c r="W18" s="13" t="s">
        <v>222</v>
      </c>
      <c r="X18" s="126">
        <v>0.95</v>
      </c>
      <c r="Y18" s="126">
        <v>0.9125109361329834</v>
      </c>
      <c r="Z18" s="127">
        <v>0.96053782750840366</v>
      </c>
      <c r="AA18" s="80" t="s">
        <v>946</v>
      </c>
      <c r="AB18" s="126">
        <v>0.90620031796502387</v>
      </c>
      <c r="AC18" s="127">
        <v>0.95389507154213049</v>
      </c>
      <c r="AD18" s="80" t="s">
        <v>947</v>
      </c>
      <c r="AE18" s="132">
        <v>0.91786570743405271</v>
      </c>
      <c r="AF18" s="127">
        <v>0.96617442887795024</v>
      </c>
      <c r="AG18" s="80" t="s">
        <v>948</v>
      </c>
      <c r="AH18" s="13" t="s">
        <v>215</v>
      </c>
      <c r="AI18" s="13" t="s">
        <v>216</v>
      </c>
    </row>
    <row r="19" spans="1:120" s="5" customFormat="1" ht="33.75" customHeight="1" x14ac:dyDescent="0.2">
      <c r="A19" s="239"/>
      <c r="B19" s="239"/>
      <c r="C19" s="239"/>
      <c r="D19" s="239"/>
      <c r="E19" s="242"/>
      <c r="F19" s="239"/>
      <c r="G19" s="239"/>
      <c r="H19" s="245"/>
      <c r="I19" s="244">
        <v>677928980</v>
      </c>
      <c r="J19" s="238" t="s">
        <v>229</v>
      </c>
      <c r="K19" s="263"/>
      <c r="L19" s="258"/>
      <c r="M19" s="260"/>
      <c r="N19" s="260"/>
      <c r="O19" s="260"/>
      <c r="P19" s="260"/>
      <c r="Q19" s="260"/>
      <c r="R19" s="260"/>
      <c r="S19" s="260"/>
      <c r="T19" s="260"/>
      <c r="U19" s="260"/>
      <c r="V19" s="13" t="s">
        <v>231</v>
      </c>
      <c r="W19" s="13" t="s">
        <v>232</v>
      </c>
      <c r="X19" s="24">
        <v>15</v>
      </c>
      <c r="Y19" s="24">
        <v>0</v>
      </c>
      <c r="Z19" s="127">
        <v>0</v>
      </c>
      <c r="AA19" s="80" t="s">
        <v>934</v>
      </c>
      <c r="AB19" s="24">
        <v>6</v>
      </c>
      <c r="AC19" s="127">
        <v>0.4</v>
      </c>
      <c r="AD19" s="80" t="s">
        <v>949</v>
      </c>
      <c r="AE19" s="192">
        <v>23</v>
      </c>
      <c r="AF19" s="127">
        <v>1.5333333333333334</v>
      </c>
      <c r="AG19" s="80" t="s">
        <v>950</v>
      </c>
      <c r="AH19" s="13" t="s">
        <v>215</v>
      </c>
      <c r="AI19" s="13" t="s">
        <v>216</v>
      </c>
    </row>
    <row r="20" spans="1:120" s="5" customFormat="1" ht="33.75" customHeight="1" x14ac:dyDescent="0.2">
      <c r="A20" s="239"/>
      <c r="B20" s="239"/>
      <c r="C20" s="239"/>
      <c r="D20" s="239"/>
      <c r="E20" s="242"/>
      <c r="F20" s="239"/>
      <c r="G20" s="239"/>
      <c r="H20" s="245"/>
      <c r="I20" s="245"/>
      <c r="J20" s="239"/>
      <c r="K20" s="264"/>
      <c r="L20" s="266"/>
      <c r="M20" s="262"/>
      <c r="N20" s="262"/>
      <c r="O20" s="262"/>
      <c r="P20" s="262"/>
      <c r="Q20" s="262"/>
      <c r="R20" s="262"/>
      <c r="S20" s="262"/>
      <c r="T20" s="262"/>
      <c r="U20" s="262"/>
      <c r="V20" s="13" t="s">
        <v>233</v>
      </c>
      <c r="W20" s="13" t="s">
        <v>234</v>
      </c>
      <c r="X20" s="24">
        <v>10</v>
      </c>
      <c r="Y20" s="24">
        <v>0</v>
      </c>
      <c r="Z20" s="127">
        <v>0</v>
      </c>
      <c r="AA20" s="80" t="s">
        <v>934</v>
      </c>
      <c r="AB20" s="24">
        <v>0</v>
      </c>
      <c r="AC20" s="127">
        <v>0</v>
      </c>
      <c r="AD20" s="80" t="s">
        <v>934</v>
      </c>
      <c r="AE20" s="192">
        <v>0</v>
      </c>
      <c r="AF20" s="127">
        <v>0</v>
      </c>
      <c r="AG20" s="80" t="s">
        <v>951</v>
      </c>
      <c r="AH20" s="13" t="s">
        <v>215</v>
      </c>
      <c r="AI20" s="13" t="s">
        <v>216</v>
      </c>
    </row>
    <row r="21" spans="1:120" s="5" customFormat="1" ht="33.75" customHeight="1" x14ac:dyDescent="0.2">
      <c r="A21" s="239"/>
      <c r="B21" s="239"/>
      <c r="C21" s="239"/>
      <c r="D21" s="239"/>
      <c r="E21" s="242"/>
      <c r="F21" s="239"/>
      <c r="G21" s="239"/>
      <c r="H21" s="245"/>
      <c r="I21" s="246"/>
      <c r="J21" s="240"/>
      <c r="K21" s="265"/>
      <c r="L21" s="259"/>
      <c r="M21" s="261"/>
      <c r="N21" s="261"/>
      <c r="O21" s="261"/>
      <c r="P21" s="261"/>
      <c r="Q21" s="261"/>
      <c r="R21" s="261"/>
      <c r="S21" s="261"/>
      <c r="T21" s="261"/>
      <c r="U21" s="261"/>
      <c r="V21" s="13" t="s">
        <v>235</v>
      </c>
      <c r="W21" s="13" t="s">
        <v>236</v>
      </c>
      <c r="X21" s="126">
        <v>1</v>
      </c>
      <c r="Y21" s="126">
        <v>0</v>
      </c>
      <c r="Z21" s="127">
        <v>0</v>
      </c>
      <c r="AA21" s="80" t="s">
        <v>952</v>
      </c>
      <c r="AB21" s="126">
        <v>0</v>
      </c>
      <c r="AC21" s="127">
        <v>0</v>
      </c>
      <c r="AD21" s="80" t="s">
        <v>953</v>
      </c>
      <c r="AE21" s="132">
        <v>0</v>
      </c>
      <c r="AF21" s="127">
        <v>0</v>
      </c>
      <c r="AG21" s="80" t="s">
        <v>951</v>
      </c>
      <c r="AH21" s="13" t="s">
        <v>215</v>
      </c>
      <c r="AI21" s="13" t="s">
        <v>216</v>
      </c>
    </row>
    <row r="22" spans="1:120" s="5" customFormat="1" ht="24" customHeight="1" x14ac:dyDescent="0.2">
      <c r="A22" s="239"/>
      <c r="B22" s="239"/>
      <c r="C22" s="239"/>
      <c r="D22" s="239" t="s">
        <v>18</v>
      </c>
      <c r="E22" s="242" t="s">
        <v>211</v>
      </c>
      <c r="F22" s="239" t="s">
        <v>91</v>
      </c>
      <c r="G22" s="239"/>
      <c r="H22" s="245"/>
      <c r="I22" s="270">
        <v>257814785</v>
      </c>
      <c r="J22" s="234" t="s">
        <v>212</v>
      </c>
      <c r="K22" s="234" t="s">
        <v>213</v>
      </c>
      <c r="L22" s="271">
        <v>1</v>
      </c>
      <c r="M22" s="221">
        <v>0.05</v>
      </c>
      <c r="N22" s="224">
        <v>0.05</v>
      </c>
      <c r="O22" s="221" t="s">
        <v>954</v>
      </c>
      <c r="P22" s="221">
        <v>7.0000000000000007E-2</v>
      </c>
      <c r="Q22" s="224">
        <v>7.0000000000000007E-2</v>
      </c>
      <c r="R22" s="221" t="s">
        <v>955</v>
      </c>
      <c r="S22" s="221">
        <v>0.2</v>
      </c>
      <c r="T22" s="224">
        <v>0.2</v>
      </c>
      <c r="U22" s="221" t="s">
        <v>956</v>
      </c>
      <c r="V22" s="13" t="s">
        <v>214</v>
      </c>
      <c r="W22" s="13" t="s">
        <v>213</v>
      </c>
      <c r="X22" s="126">
        <v>1</v>
      </c>
      <c r="Y22" s="126">
        <v>0.05</v>
      </c>
      <c r="Z22" s="127">
        <v>0.05</v>
      </c>
      <c r="AA22" s="80" t="s">
        <v>957</v>
      </c>
      <c r="AB22" s="126">
        <v>0.13730000000000001</v>
      </c>
      <c r="AC22" s="127">
        <v>0.13730000000000001</v>
      </c>
      <c r="AD22" s="80" t="s">
        <v>958</v>
      </c>
      <c r="AE22" s="132">
        <v>0.1996</v>
      </c>
      <c r="AF22" s="127">
        <v>0.1996</v>
      </c>
      <c r="AG22" s="80" t="s">
        <v>959</v>
      </c>
      <c r="AH22" s="13" t="s">
        <v>215</v>
      </c>
      <c r="AI22" s="13" t="s">
        <v>216</v>
      </c>
    </row>
    <row r="23" spans="1:120" s="5" customFormat="1" ht="33.75" customHeight="1" x14ac:dyDescent="0.2">
      <c r="A23" s="239"/>
      <c r="B23" s="239"/>
      <c r="C23" s="239"/>
      <c r="D23" s="239"/>
      <c r="E23" s="242"/>
      <c r="F23" s="239"/>
      <c r="G23" s="239"/>
      <c r="H23" s="245"/>
      <c r="I23" s="270"/>
      <c r="J23" s="234"/>
      <c r="K23" s="234"/>
      <c r="L23" s="271"/>
      <c r="M23" s="222"/>
      <c r="N23" s="225"/>
      <c r="O23" s="222"/>
      <c r="P23" s="222"/>
      <c r="Q23" s="225"/>
      <c r="R23" s="222"/>
      <c r="S23" s="222"/>
      <c r="T23" s="225"/>
      <c r="U23" s="222"/>
      <c r="V23" s="13" t="s">
        <v>217</v>
      </c>
      <c r="W23" s="13" t="s">
        <v>213</v>
      </c>
      <c r="X23" s="126">
        <v>1</v>
      </c>
      <c r="Y23" s="126">
        <v>0.05</v>
      </c>
      <c r="Z23" s="127">
        <v>0.05</v>
      </c>
      <c r="AA23" s="80" t="s">
        <v>960</v>
      </c>
      <c r="AB23" s="126">
        <v>0.08</v>
      </c>
      <c r="AC23" s="127">
        <v>0.08</v>
      </c>
      <c r="AD23" s="80" t="s">
        <v>961</v>
      </c>
      <c r="AE23" s="132">
        <v>0.25</v>
      </c>
      <c r="AF23" s="127">
        <v>0.25</v>
      </c>
      <c r="AG23" s="80" t="s">
        <v>962</v>
      </c>
      <c r="AH23" s="13" t="s">
        <v>215</v>
      </c>
      <c r="AI23" s="13" t="s">
        <v>216</v>
      </c>
    </row>
    <row r="24" spans="1:120" s="5" customFormat="1" ht="33.75" customHeight="1" x14ac:dyDescent="0.2">
      <c r="A24" s="239"/>
      <c r="B24" s="239"/>
      <c r="C24" s="239"/>
      <c r="D24" s="239"/>
      <c r="E24" s="242"/>
      <c r="F24" s="239"/>
      <c r="G24" s="239"/>
      <c r="H24" s="245"/>
      <c r="I24" s="270"/>
      <c r="J24" s="234"/>
      <c r="K24" s="234"/>
      <c r="L24" s="271"/>
      <c r="M24" s="223"/>
      <c r="N24" s="226"/>
      <c r="O24" s="223"/>
      <c r="P24" s="223"/>
      <c r="Q24" s="226"/>
      <c r="R24" s="223"/>
      <c r="S24" s="223"/>
      <c r="T24" s="226"/>
      <c r="U24" s="223"/>
      <c r="V24" s="13" t="s">
        <v>218</v>
      </c>
      <c r="W24" s="13" t="s">
        <v>219</v>
      </c>
      <c r="X24" s="126">
        <v>1</v>
      </c>
      <c r="Y24" s="126">
        <v>0</v>
      </c>
      <c r="Z24" s="127">
        <v>0</v>
      </c>
      <c r="AA24" s="80" t="s">
        <v>934</v>
      </c>
      <c r="AB24" s="126">
        <v>0</v>
      </c>
      <c r="AC24" s="127">
        <v>0</v>
      </c>
      <c r="AD24" s="80" t="s">
        <v>963</v>
      </c>
      <c r="AE24" s="132">
        <v>0.06</v>
      </c>
      <c r="AF24" s="127">
        <v>0.06</v>
      </c>
      <c r="AG24" s="80" t="s">
        <v>964</v>
      </c>
      <c r="AH24" s="13" t="s">
        <v>215</v>
      </c>
      <c r="AI24" s="13" t="s">
        <v>216</v>
      </c>
    </row>
    <row r="25" spans="1:120" s="5" customFormat="1" ht="33.75" customHeight="1" x14ac:dyDescent="0.2">
      <c r="A25" s="239"/>
      <c r="B25" s="239"/>
      <c r="C25" s="239"/>
      <c r="D25" s="239" t="s">
        <v>18</v>
      </c>
      <c r="E25" s="242"/>
      <c r="F25" s="239" t="s">
        <v>91</v>
      </c>
      <c r="G25" s="239"/>
      <c r="H25" s="245"/>
      <c r="I25" s="244">
        <v>986434228</v>
      </c>
      <c r="J25" s="254" t="s">
        <v>229</v>
      </c>
      <c r="K25" s="254" t="s">
        <v>230</v>
      </c>
      <c r="L25" s="272">
        <v>1</v>
      </c>
      <c r="M25" s="224">
        <v>0</v>
      </c>
      <c r="N25" s="224">
        <v>0</v>
      </c>
      <c r="O25" s="221" t="s">
        <v>926</v>
      </c>
      <c r="P25" s="221">
        <v>0</v>
      </c>
      <c r="Q25" s="224">
        <v>0</v>
      </c>
      <c r="R25" s="221" t="s">
        <v>926</v>
      </c>
      <c r="S25" s="221">
        <v>0</v>
      </c>
      <c r="T25" s="224">
        <v>0</v>
      </c>
      <c r="U25" s="221" t="s">
        <v>965</v>
      </c>
      <c r="V25" s="13" t="s">
        <v>237</v>
      </c>
      <c r="W25" s="13" t="s">
        <v>238</v>
      </c>
      <c r="X25" s="126">
        <v>0.9</v>
      </c>
      <c r="Y25" s="126">
        <v>0</v>
      </c>
      <c r="Z25" s="127">
        <v>0</v>
      </c>
      <c r="AA25" s="80" t="s">
        <v>966</v>
      </c>
      <c r="AB25" s="126">
        <v>0.28999999999999998</v>
      </c>
      <c r="AC25" s="127">
        <v>0.32222222222222219</v>
      </c>
      <c r="AD25" s="80" t="s">
        <v>967</v>
      </c>
      <c r="AE25" s="132">
        <v>0.53</v>
      </c>
      <c r="AF25" s="127">
        <v>0.58888888888888891</v>
      </c>
      <c r="AG25" s="80" t="s">
        <v>968</v>
      </c>
      <c r="AH25" s="13" t="s">
        <v>215</v>
      </c>
      <c r="AI25" s="13" t="s">
        <v>216</v>
      </c>
    </row>
    <row r="26" spans="1:120" s="5" customFormat="1" ht="33.75" customHeight="1" x14ac:dyDescent="0.2">
      <c r="A26" s="240"/>
      <c r="B26" s="240"/>
      <c r="C26" s="240"/>
      <c r="D26" s="240" t="s">
        <v>18</v>
      </c>
      <c r="E26" s="243"/>
      <c r="F26" s="240" t="s">
        <v>91</v>
      </c>
      <c r="G26" s="240"/>
      <c r="H26" s="246"/>
      <c r="I26" s="246"/>
      <c r="J26" s="255"/>
      <c r="K26" s="255"/>
      <c r="L26" s="273"/>
      <c r="M26" s="226"/>
      <c r="N26" s="226"/>
      <c r="O26" s="223"/>
      <c r="P26" s="223"/>
      <c r="Q26" s="226"/>
      <c r="R26" s="223"/>
      <c r="S26" s="223"/>
      <c r="T26" s="226"/>
      <c r="U26" s="223"/>
      <c r="V26" s="13" t="s">
        <v>239</v>
      </c>
      <c r="W26" s="13" t="s">
        <v>240</v>
      </c>
      <c r="X26" s="126">
        <v>0.9</v>
      </c>
      <c r="Y26" s="126">
        <v>0</v>
      </c>
      <c r="Z26" s="127">
        <v>0</v>
      </c>
      <c r="AA26" s="80" t="s">
        <v>969</v>
      </c>
      <c r="AB26" s="126">
        <v>0</v>
      </c>
      <c r="AC26" s="127">
        <v>0</v>
      </c>
      <c r="AD26" s="80" t="s">
        <v>969</v>
      </c>
      <c r="AE26" s="132">
        <v>0</v>
      </c>
      <c r="AF26" s="127">
        <v>0</v>
      </c>
      <c r="AG26" s="80" t="s">
        <v>969</v>
      </c>
      <c r="AH26" s="13" t="s">
        <v>215</v>
      </c>
      <c r="AI26" s="13" t="s">
        <v>216</v>
      </c>
    </row>
    <row r="27" spans="1:120" ht="75" x14ac:dyDescent="0.25">
      <c r="H27" s="193"/>
      <c r="M27" s="71" t="s">
        <v>241</v>
      </c>
      <c r="N27" s="97">
        <f>AVERAGE(N18,N22,N25)</f>
        <v>1.6666666666666666E-2</v>
      </c>
      <c r="P27" s="71" t="s">
        <v>241</v>
      </c>
      <c r="Q27" s="97">
        <f>AVERAGE(Q18,Q22,Q25)</f>
        <v>0.2751851851851852</v>
      </c>
      <c r="S27" s="71" t="s">
        <v>241</v>
      </c>
      <c r="T27" s="97">
        <f>AVERAGE(T18,T22,T25)</f>
        <v>0.41851851851851851</v>
      </c>
      <c r="Y27" s="71" t="s">
        <v>242</v>
      </c>
      <c r="Z27" s="97">
        <f>AVERAGE(Z15:Z25)</f>
        <v>0.1873216206825821</v>
      </c>
      <c r="AB27" s="71" t="s">
        <v>242</v>
      </c>
      <c r="AC27" s="97">
        <f>AVERAGE(AC15:AC25)</f>
        <v>0.2708830536418772</v>
      </c>
      <c r="AE27" s="71" t="s">
        <v>242</v>
      </c>
      <c r="AF27" s="97">
        <f>AVERAGE(AF15:AF25)</f>
        <v>0.44493572249058799</v>
      </c>
      <c r="AG27" s="9"/>
      <c r="AH27" s="9"/>
      <c r="AI27" s="9"/>
      <c r="DM27"/>
      <c r="DN27"/>
      <c r="DO27"/>
      <c r="DP27"/>
    </row>
    <row r="28" spans="1:120" s="5" customFormat="1" ht="33.75" customHeight="1" x14ac:dyDescent="0.2">
      <c r="A28" s="274" t="s">
        <v>970</v>
      </c>
      <c r="B28" s="274"/>
      <c r="C28" s="195"/>
      <c r="D28" s="194"/>
      <c r="E28" s="195"/>
      <c r="F28" s="194"/>
      <c r="G28" s="194"/>
      <c r="H28" s="75"/>
      <c r="I28" s="75"/>
      <c r="J28" s="196"/>
      <c r="K28" s="196"/>
      <c r="L28" s="197"/>
      <c r="M28" s="78"/>
      <c r="N28" s="88"/>
      <c r="O28" s="78"/>
      <c r="P28" s="78"/>
      <c r="Q28" s="88"/>
      <c r="R28" s="78"/>
      <c r="S28" s="78"/>
      <c r="T28" s="88"/>
      <c r="U28" s="78"/>
      <c r="V28" s="198"/>
      <c r="W28" s="198"/>
      <c r="X28" s="197"/>
      <c r="Y28" s="78"/>
      <c r="Z28" s="88"/>
      <c r="AA28" s="78"/>
      <c r="AB28" s="78"/>
      <c r="AC28" s="88"/>
      <c r="AD28" s="78"/>
      <c r="AE28" s="78"/>
      <c r="AF28" s="88"/>
      <c r="AG28" s="78"/>
      <c r="AH28" s="198"/>
      <c r="AI28" s="198"/>
    </row>
    <row r="29" spans="1:120" ht="75" x14ac:dyDescent="0.25">
      <c r="A29" s="274"/>
      <c r="B29" s="274"/>
      <c r="M29" s="71" t="s">
        <v>156</v>
      </c>
      <c r="N29" s="97">
        <f>AVERAGE(N14,N27)</f>
        <v>8.3333333333333332E-3</v>
      </c>
      <c r="P29" s="71" t="s">
        <v>156</v>
      </c>
      <c r="Q29" s="97">
        <f>AVERAGE(Q14,Q27)</f>
        <v>0.6375925925925926</v>
      </c>
      <c r="S29" s="71" t="s">
        <v>156</v>
      </c>
      <c r="T29" s="97">
        <f>AVERAGE(T14,T27)</f>
        <v>0.70925925925925926</v>
      </c>
      <c r="Y29" s="71" t="s">
        <v>157</v>
      </c>
      <c r="Z29" s="97">
        <f>AVERAGE(Z14,Z27)</f>
        <v>9.3660810341291048E-2</v>
      </c>
      <c r="AB29" s="71" t="s">
        <v>157</v>
      </c>
      <c r="AC29" s="97">
        <f>AVERAGE(AC14,AC27)</f>
        <v>0.38544152682093857</v>
      </c>
      <c r="AE29" s="71" t="s">
        <v>157</v>
      </c>
      <c r="AF29" s="97">
        <f>AVERAGE(AF14,AF27)</f>
        <v>0.55246786124529401</v>
      </c>
      <c r="AG29" s="9"/>
      <c r="AH29" s="9"/>
      <c r="AI29" s="9"/>
      <c r="DM29"/>
      <c r="DN29"/>
      <c r="DO29"/>
      <c r="DP29"/>
    </row>
    <row r="30" spans="1:120" ht="38.25" customHeight="1" x14ac:dyDescent="0.25"/>
    <row r="31" spans="1:120" ht="38.25" customHeight="1" x14ac:dyDescent="0.25"/>
  </sheetData>
  <autoFilter ref="A7:AH31" xr:uid="{00000000-0009-0000-0000-000000000000}"/>
  <mergeCells count="95">
    <mergeCell ref="A28:B29"/>
    <mergeCell ref="O25:O26"/>
    <mergeCell ref="P25:P26"/>
    <mergeCell ref="Q25:Q26"/>
    <mergeCell ref="R25:R26"/>
    <mergeCell ref="E15:E26"/>
    <mergeCell ref="F15:F26"/>
    <mergeCell ref="G15:G26"/>
    <mergeCell ref="I15:I17"/>
    <mergeCell ref="J15:J17"/>
    <mergeCell ref="K15:K17"/>
    <mergeCell ref="A15:A26"/>
    <mergeCell ref="B15:B26"/>
    <mergeCell ref="R22:R24"/>
    <mergeCell ref="S22:S24"/>
    <mergeCell ref="T22:T24"/>
    <mergeCell ref="U22:U24"/>
    <mergeCell ref="I25:I26"/>
    <mergeCell ref="J25:J26"/>
    <mergeCell ref="K25:K26"/>
    <mergeCell ref="L25:L26"/>
    <mergeCell ref="M25:M26"/>
    <mergeCell ref="N25:N26"/>
    <mergeCell ref="U25:U26"/>
    <mergeCell ref="S25:S26"/>
    <mergeCell ref="T25:T26"/>
    <mergeCell ref="U19:U21"/>
    <mergeCell ref="I22:I24"/>
    <mergeCell ref="J22:J24"/>
    <mergeCell ref="K22:K24"/>
    <mergeCell ref="L22:L24"/>
    <mergeCell ref="M22:M24"/>
    <mergeCell ref="N22:N24"/>
    <mergeCell ref="O22:O24"/>
    <mergeCell ref="P22:P24"/>
    <mergeCell ref="Q22:Q24"/>
    <mergeCell ref="O19:O21"/>
    <mergeCell ref="P19:P21"/>
    <mergeCell ref="Q19:Q21"/>
    <mergeCell ref="R19:R21"/>
    <mergeCell ref="S19:S21"/>
    <mergeCell ref="T19:T21"/>
    <mergeCell ref="R15:R17"/>
    <mergeCell ref="S15:S17"/>
    <mergeCell ref="T15:T17"/>
    <mergeCell ref="U15:U17"/>
    <mergeCell ref="I19:I21"/>
    <mergeCell ref="J19:J21"/>
    <mergeCell ref="K19:K21"/>
    <mergeCell ref="L19:L21"/>
    <mergeCell ref="M19:M21"/>
    <mergeCell ref="N19:N21"/>
    <mergeCell ref="L15:L17"/>
    <mergeCell ref="M15:M17"/>
    <mergeCell ref="N15:N17"/>
    <mergeCell ref="O15:O17"/>
    <mergeCell ref="P15:P17"/>
    <mergeCell ref="Q15:Q17"/>
    <mergeCell ref="V8:X8"/>
    <mergeCell ref="E10:E13"/>
    <mergeCell ref="Q12:Q13"/>
    <mergeCell ref="R12:R13"/>
    <mergeCell ref="S12:S13"/>
    <mergeCell ref="T12:T13"/>
    <mergeCell ref="U12:U13"/>
    <mergeCell ref="A10:A13"/>
    <mergeCell ref="B10:B13"/>
    <mergeCell ref="C10:C13"/>
    <mergeCell ref="D10:D13"/>
    <mergeCell ref="C15:C26"/>
    <mergeCell ref="D15:D26"/>
    <mergeCell ref="F10:F13"/>
    <mergeCell ref="G10:G13"/>
    <mergeCell ref="S6:U6"/>
    <mergeCell ref="V6:X6"/>
    <mergeCell ref="Y6:AA6"/>
    <mergeCell ref="V10:X10"/>
    <mergeCell ref="V11:X11"/>
    <mergeCell ref="I12:I13"/>
    <mergeCell ref="J12:J13"/>
    <mergeCell ref="K12:K13"/>
    <mergeCell ref="L12:L13"/>
    <mergeCell ref="M12:M13"/>
    <mergeCell ref="N12:N13"/>
    <mergeCell ref="O12:O13"/>
    <mergeCell ref="P12:P13"/>
    <mergeCell ref="H8:H26"/>
    <mergeCell ref="AB6:AD6"/>
    <mergeCell ref="AE6:AG6"/>
    <mergeCell ref="AH6:AI6"/>
    <mergeCell ref="D6:E6"/>
    <mergeCell ref="F6:I6"/>
    <mergeCell ref="J6:L6"/>
    <mergeCell ref="M6:O6"/>
    <mergeCell ref="P6:R6"/>
  </mergeCells>
  <pageMargins left="0.75" right="0.75" top="1" bottom="1" header="0.5" footer="0.5"/>
  <pageSetup orientation="portrait" horizontalDpi="4294967292"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28E26-B361-46D7-96F7-4DD87CFB2B92}">
  <sheetPr>
    <tabColor theme="5" tint="-0.249977111117893"/>
  </sheetPr>
  <dimension ref="A1:DP18"/>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4" customWidth="1"/>
    <col min="15" max="15" width="17.7109375" style="6" bestFit="1" customWidth="1"/>
    <col min="16" max="16" width="15.28515625" style="4" customWidth="1"/>
    <col min="17" max="17" width="23.42578125" style="4" customWidth="1"/>
    <col min="18" max="18" width="17.7109375" style="6" bestFit="1" customWidth="1"/>
    <col min="19" max="19" width="15.28515625" style="4" customWidth="1"/>
    <col min="20" max="20" width="23.42578125" style="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4" customWidth="1"/>
    <col min="27" max="27" width="17.7109375" style="6" bestFit="1" customWidth="1"/>
    <col min="28" max="28" width="15.28515625" style="4" customWidth="1"/>
    <col min="29" max="29" width="23.42578125" style="4" customWidth="1"/>
    <col min="30" max="30" width="17.7109375" style="6" bestFit="1" customWidth="1"/>
    <col min="31" max="31" width="15.28515625" style="4" customWidth="1"/>
    <col min="32" max="32" width="23.42578125" style="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15"/>
      <c r="O5" s="16"/>
      <c r="P5" s="15"/>
      <c r="Q5" s="15"/>
      <c r="R5" s="16"/>
      <c r="S5" s="15"/>
      <c r="T5" s="15"/>
      <c r="U5" s="16"/>
      <c r="V5" s="17"/>
      <c r="W5" s="17"/>
      <c r="X5" s="18"/>
      <c r="Y5" s="15"/>
      <c r="Z5" s="15"/>
      <c r="AA5" s="16"/>
      <c r="AB5" s="15"/>
      <c r="AC5" s="15"/>
      <c r="AD5" s="16"/>
      <c r="AE5" s="15"/>
      <c r="AF5" s="1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111" t="s">
        <v>81</v>
      </c>
      <c r="O7" s="111" t="s">
        <v>82</v>
      </c>
      <c r="P7" s="111" t="s">
        <v>80</v>
      </c>
      <c r="Q7" s="111" t="s">
        <v>81</v>
      </c>
      <c r="R7" s="111" t="s">
        <v>82</v>
      </c>
      <c r="S7" s="111" t="s">
        <v>80</v>
      </c>
      <c r="T7" s="111" t="s">
        <v>81</v>
      </c>
      <c r="U7" s="111" t="s">
        <v>82</v>
      </c>
      <c r="V7" s="111" t="s">
        <v>67</v>
      </c>
      <c r="W7" s="111" t="s">
        <v>83</v>
      </c>
      <c r="X7" s="111" t="s">
        <v>84</v>
      </c>
      <c r="Y7" s="111" t="s">
        <v>80</v>
      </c>
      <c r="Z7" s="111" t="s">
        <v>81</v>
      </c>
      <c r="AA7" s="111" t="s">
        <v>82</v>
      </c>
      <c r="AB7" s="111" t="s">
        <v>80</v>
      </c>
      <c r="AC7" s="111" t="s">
        <v>81</v>
      </c>
      <c r="AD7" s="111" t="s">
        <v>82</v>
      </c>
      <c r="AE7" s="111" t="s">
        <v>80</v>
      </c>
      <c r="AF7" s="111"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228" x14ac:dyDescent="0.2">
      <c r="A8" s="238" t="s">
        <v>87</v>
      </c>
      <c r="B8" s="238" t="s">
        <v>158</v>
      </c>
      <c r="C8" s="241" t="s">
        <v>1096</v>
      </c>
      <c r="D8" s="238" t="s">
        <v>160</v>
      </c>
      <c r="E8" s="281" t="s">
        <v>16</v>
      </c>
      <c r="F8" s="238" t="s">
        <v>91</v>
      </c>
      <c r="G8" s="238" t="s">
        <v>92</v>
      </c>
      <c r="H8" s="244">
        <v>354646583</v>
      </c>
      <c r="I8" s="22">
        <v>80477463</v>
      </c>
      <c r="J8" s="112" t="s">
        <v>161</v>
      </c>
      <c r="K8" s="112" t="s">
        <v>162</v>
      </c>
      <c r="L8" s="116">
        <v>0.57999999999999996</v>
      </c>
      <c r="M8" s="119">
        <v>0.51</v>
      </c>
      <c r="N8" s="80" t="s">
        <v>163</v>
      </c>
      <c r="O8" s="119" t="s">
        <v>164</v>
      </c>
      <c r="P8" s="119">
        <v>0.51</v>
      </c>
      <c r="Q8" s="80" t="s">
        <v>165</v>
      </c>
      <c r="R8" s="119" t="s">
        <v>166</v>
      </c>
      <c r="S8" s="119" t="s">
        <v>167</v>
      </c>
      <c r="T8" s="80" t="s">
        <v>168</v>
      </c>
      <c r="U8" s="119" t="s">
        <v>169</v>
      </c>
      <c r="V8" s="13" t="s">
        <v>170</v>
      </c>
      <c r="W8" s="13" t="s">
        <v>171</v>
      </c>
      <c r="X8" s="114">
        <v>440</v>
      </c>
      <c r="Y8" s="129">
        <v>65</v>
      </c>
      <c r="Z8" s="82" t="s">
        <v>172</v>
      </c>
      <c r="AA8" s="119" t="s">
        <v>173</v>
      </c>
      <c r="AB8" s="129">
        <v>107</v>
      </c>
      <c r="AC8" s="82" t="s">
        <v>174</v>
      </c>
      <c r="AD8" s="119" t="s">
        <v>175</v>
      </c>
      <c r="AE8" s="129">
        <v>154</v>
      </c>
      <c r="AF8" s="80">
        <v>0.35</v>
      </c>
      <c r="AG8" s="119" t="s">
        <v>176</v>
      </c>
      <c r="AH8" s="13" t="s">
        <v>177</v>
      </c>
      <c r="AI8" s="13" t="s">
        <v>178</v>
      </c>
    </row>
    <row r="9" spans="1:120" s="5" customFormat="1" ht="192" customHeight="1" x14ac:dyDescent="0.2">
      <c r="A9" s="239"/>
      <c r="B9" s="239"/>
      <c r="C9" s="242"/>
      <c r="D9" s="239"/>
      <c r="E9" s="282"/>
      <c r="F9" s="239"/>
      <c r="G9" s="239"/>
      <c r="H9" s="245"/>
      <c r="I9" s="22">
        <v>29766147</v>
      </c>
      <c r="J9" s="112" t="s">
        <v>179</v>
      </c>
      <c r="K9" s="112" t="s">
        <v>180</v>
      </c>
      <c r="L9" s="116">
        <v>0.85</v>
      </c>
      <c r="M9" s="284" t="s">
        <v>181</v>
      </c>
      <c r="N9" s="285"/>
      <c r="O9" s="285"/>
      <c r="P9" s="285"/>
      <c r="Q9" s="285"/>
      <c r="R9" s="285"/>
      <c r="S9" s="285"/>
      <c r="T9" s="285"/>
      <c r="U9" s="286"/>
      <c r="V9" s="13" t="s">
        <v>182</v>
      </c>
      <c r="W9" s="13" t="s">
        <v>183</v>
      </c>
      <c r="X9" s="114">
        <v>20</v>
      </c>
      <c r="Y9" s="129">
        <v>1</v>
      </c>
      <c r="Z9" s="80">
        <v>0.05</v>
      </c>
      <c r="AA9" s="119" t="s">
        <v>184</v>
      </c>
      <c r="AB9" s="129">
        <v>3</v>
      </c>
      <c r="AC9" s="132">
        <v>0.15</v>
      </c>
      <c r="AD9" s="119" t="s">
        <v>185</v>
      </c>
      <c r="AE9" s="129">
        <v>5</v>
      </c>
      <c r="AF9" s="80">
        <v>0.25</v>
      </c>
      <c r="AG9" s="119" t="s">
        <v>186</v>
      </c>
      <c r="AH9" s="13" t="s">
        <v>177</v>
      </c>
      <c r="AI9" s="13" t="s">
        <v>178</v>
      </c>
    </row>
    <row r="10" spans="1:120" s="5" customFormat="1" ht="121.5" customHeight="1" x14ac:dyDescent="0.2">
      <c r="A10" s="239"/>
      <c r="B10" s="239" t="s">
        <v>158</v>
      </c>
      <c r="C10" s="242" t="s">
        <v>159</v>
      </c>
      <c r="D10" s="239" t="s">
        <v>160</v>
      </c>
      <c r="E10" s="282" t="s">
        <v>16</v>
      </c>
      <c r="F10" s="239" t="s">
        <v>91</v>
      </c>
      <c r="G10" s="239" t="s">
        <v>92</v>
      </c>
      <c r="H10" s="245"/>
      <c r="I10" s="22">
        <v>192052973</v>
      </c>
      <c r="J10" s="112" t="s">
        <v>187</v>
      </c>
      <c r="K10" s="112" t="s">
        <v>188</v>
      </c>
      <c r="L10" s="24">
        <v>3500</v>
      </c>
      <c r="M10" s="129">
        <v>345</v>
      </c>
      <c r="N10" s="80">
        <v>0.1</v>
      </c>
      <c r="O10" s="119" t="s">
        <v>189</v>
      </c>
      <c r="P10" s="129">
        <v>808</v>
      </c>
      <c r="Q10" s="80">
        <v>0.23</v>
      </c>
      <c r="R10" s="119" t="s">
        <v>190</v>
      </c>
      <c r="S10" s="129">
        <v>1236</v>
      </c>
      <c r="T10" s="80">
        <v>0.35</v>
      </c>
      <c r="U10" s="119" t="s">
        <v>191</v>
      </c>
      <c r="V10" s="234" t="s">
        <v>96</v>
      </c>
      <c r="W10" s="234"/>
      <c r="X10" s="234"/>
      <c r="Y10" s="89"/>
      <c r="Z10" s="91"/>
      <c r="AA10" s="89"/>
      <c r="AB10" s="89"/>
      <c r="AC10" s="92"/>
      <c r="AD10" s="89"/>
      <c r="AE10" s="89"/>
      <c r="AF10" s="91"/>
      <c r="AG10" s="89"/>
      <c r="AH10" s="13" t="s">
        <v>177</v>
      </c>
      <c r="AI10" s="13" t="s">
        <v>178</v>
      </c>
    </row>
    <row r="11" spans="1:120" s="5" customFormat="1" ht="179.25" customHeight="1" x14ac:dyDescent="0.2">
      <c r="A11" s="240"/>
      <c r="B11" s="240"/>
      <c r="C11" s="243"/>
      <c r="D11" s="240"/>
      <c r="E11" s="283"/>
      <c r="F11" s="240"/>
      <c r="G11" s="240"/>
      <c r="H11" s="246"/>
      <c r="I11" s="22">
        <v>52350000</v>
      </c>
      <c r="J11" s="112" t="s">
        <v>192</v>
      </c>
      <c r="K11" s="112" t="s">
        <v>193</v>
      </c>
      <c r="L11" s="24">
        <v>1350</v>
      </c>
      <c r="M11" s="129">
        <v>76</v>
      </c>
      <c r="N11" s="80" t="s">
        <v>194</v>
      </c>
      <c r="O11" s="119" t="s">
        <v>195</v>
      </c>
      <c r="P11" s="129">
        <v>231</v>
      </c>
      <c r="Q11" s="80">
        <v>0.17</v>
      </c>
      <c r="R11" s="119" t="s">
        <v>196</v>
      </c>
      <c r="S11" s="129">
        <v>327</v>
      </c>
      <c r="T11" s="80">
        <v>0.24</v>
      </c>
      <c r="U11" s="119" t="s">
        <v>197</v>
      </c>
      <c r="V11" s="13" t="s">
        <v>198</v>
      </c>
      <c r="W11" s="13" t="s">
        <v>199</v>
      </c>
      <c r="X11" s="114">
        <v>10</v>
      </c>
      <c r="Y11" s="129">
        <v>8</v>
      </c>
      <c r="Z11" s="80" t="s">
        <v>194</v>
      </c>
      <c r="AA11" s="119" t="s">
        <v>200</v>
      </c>
      <c r="AB11" s="129">
        <v>10</v>
      </c>
      <c r="AC11" s="132">
        <v>0.15</v>
      </c>
      <c r="AD11" s="119" t="s">
        <v>201</v>
      </c>
      <c r="AE11" s="129">
        <v>10</v>
      </c>
      <c r="AF11" s="80">
        <v>0.23</v>
      </c>
      <c r="AG11" s="119" t="s">
        <v>202</v>
      </c>
      <c r="AH11" s="13" t="s">
        <v>177</v>
      </c>
      <c r="AI11" s="13" t="s">
        <v>178</v>
      </c>
    </row>
    <row r="12" spans="1:120" ht="75" x14ac:dyDescent="0.25">
      <c r="M12" s="71" t="s">
        <v>156</v>
      </c>
      <c r="N12" s="72" t="s">
        <v>203</v>
      </c>
      <c r="O12" s="135"/>
      <c r="P12" s="71" t="s">
        <v>156</v>
      </c>
      <c r="Q12" s="72" t="s">
        <v>204</v>
      </c>
      <c r="S12" s="71" t="s">
        <v>156</v>
      </c>
      <c r="T12" s="72" t="s">
        <v>205</v>
      </c>
      <c r="Y12" s="71" t="s">
        <v>157</v>
      </c>
      <c r="Z12" s="72" t="s">
        <v>206</v>
      </c>
      <c r="AB12" s="71" t="s">
        <v>157</v>
      </c>
      <c r="AC12" s="72" t="s">
        <v>207</v>
      </c>
      <c r="AE12" s="71" t="s">
        <v>157</v>
      </c>
      <c r="AF12" s="72" t="s">
        <v>208</v>
      </c>
      <c r="AG12" s="133"/>
      <c r="AH12" s="9"/>
      <c r="AI12" s="9"/>
      <c r="DM12"/>
      <c r="DN12"/>
      <c r="DO12"/>
      <c r="DP12"/>
    </row>
    <row r="13" spans="1:120" ht="38.25" customHeight="1" x14ac:dyDescent="0.25">
      <c r="C13" s="6"/>
      <c r="E13" s="26"/>
    </row>
    <row r="14" spans="1:120" ht="38.25" customHeight="1" x14ac:dyDescent="0.25">
      <c r="A14" t="s">
        <v>209</v>
      </c>
      <c r="C14" s="6"/>
      <c r="E14" s="26"/>
    </row>
    <row r="15" spans="1:120" x14ac:dyDescent="0.25">
      <c r="C15" s="6"/>
      <c r="E15" s="26"/>
    </row>
    <row r="16" spans="1:120" x14ac:dyDescent="0.25">
      <c r="C16" s="6"/>
      <c r="E16" s="26"/>
    </row>
    <row r="17" spans="3:5" x14ac:dyDescent="0.25">
      <c r="C17" s="6"/>
      <c r="E17" s="26"/>
    </row>
    <row r="18" spans="3:5" x14ac:dyDescent="0.25">
      <c r="C18" s="6"/>
      <c r="E18" s="26"/>
    </row>
  </sheetData>
  <autoFilter ref="A7:AH14" xr:uid="{00000000-0009-0000-0000-000000000000}"/>
  <mergeCells count="21">
    <mergeCell ref="AH6:AI6"/>
    <mergeCell ref="D6:E6"/>
    <mergeCell ref="F6:I6"/>
    <mergeCell ref="J6:L6"/>
    <mergeCell ref="M6:O6"/>
    <mergeCell ref="P6:R6"/>
    <mergeCell ref="S6:U6"/>
    <mergeCell ref="V6:X6"/>
    <mergeCell ref="Y6:AA6"/>
    <mergeCell ref="AB6:AD6"/>
    <mergeCell ref="AE6:AG6"/>
    <mergeCell ref="F8:F11"/>
    <mergeCell ref="G8:G11"/>
    <mergeCell ref="H8:H11"/>
    <mergeCell ref="V10:X10"/>
    <mergeCell ref="M9:U9"/>
    <mergeCell ref="A8:A11"/>
    <mergeCell ref="B8:B11"/>
    <mergeCell ref="C8:C11"/>
    <mergeCell ref="D8:D11"/>
    <mergeCell ref="E8:E1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A2D4-BC6C-412C-A22E-7F54087D3BD2}">
  <sheetPr>
    <tabColor theme="9" tint="-0.249977111117893"/>
  </sheetPr>
  <dimension ref="A1:DP34"/>
  <sheetViews>
    <sheetView showGridLines="0" topLeftCell="B5" zoomScale="68" zoomScaleNormal="68" workbookViewId="0">
      <selection activeCell="C5" sqref="C5"/>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9" style="6" customWidth="1"/>
    <col min="16" max="16" width="15.28515625" style="4" customWidth="1"/>
    <col min="17" max="17" width="23.42578125" style="84" customWidth="1"/>
    <col min="18" max="18" width="34.85546875" style="6" customWidth="1"/>
    <col min="19" max="19" width="15.28515625" style="4" customWidth="1"/>
    <col min="20" max="20" width="23.42578125" style="84" customWidth="1"/>
    <col min="21" max="21" width="32.42578125" style="6" customWidth="1"/>
    <col min="22" max="23" width="45.7109375" style="3" bestFit="1" customWidth="1"/>
    <col min="24" max="24" width="15.28515625" style="8" bestFit="1" customWidth="1"/>
    <col min="25" max="25" width="15.28515625" style="4" customWidth="1"/>
    <col min="26" max="26" width="23.42578125" style="84" customWidth="1"/>
    <col min="27" max="27" width="22.7109375" style="6"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85"/>
      <c r="O5" s="16"/>
      <c r="P5" s="15"/>
      <c r="Q5" s="85"/>
      <c r="R5" s="16"/>
      <c r="S5" s="15"/>
      <c r="T5" s="85"/>
      <c r="U5" s="16"/>
      <c r="V5" s="17"/>
      <c r="W5" s="17"/>
      <c r="X5" s="18"/>
      <c r="Y5" s="15"/>
      <c r="Z5" s="85"/>
      <c r="AA5" s="16"/>
      <c r="AB5" s="15"/>
      <c r="AC5" s="85"/>
      <c r="AD5" s="16"/>
      <c r="AE5" s="15"/>
      <c r="AF5" s="8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86" t="s">
        <v>81</v>
      </c>
      <c r="O7" s="111" t="s">
        <v>82</v>
      </c>
      <c r="P7" s="111" t="s">
        <v>80</v>
      </c>
      <c r="Q7" s="86" t="s">
        <v>81</v>
      </c>
      <c r="R7" s="111" t="s">
        <v>82</v>
      </c>
      <c r="S7" s="111" t="s">
        <v>80</v>
      </c>
      <c r="T7" s="86" t="s">
        <v>81</v>
      </c>
      <c r="U7" s="111" t="s">
        <v>82</v>
      </c>
      <c r="V7" s="111" t="s">
        <v>67</v>
      </c>
      <c r="W7" s="111" t="s">
        <v>83</v>
      </c>
      <c r="X7" s="111" t="s">
        <v>84</v>
      </c>
      <c r="Y7" s="111" t="s">
        <v>80</v>
      </c>
      <c r="Z7" s="86" t="s">
        <v>81</v>
      </c>
      <c r="AA7" s="111" t="s">
        <v>82</v>
      </c>
      <c r="AB7" s="111" t="s">
        <v>80</v>
      </c>
      <c r="AC7" s="86" t="s">
        <v>81</v>
      </c>
      <c r="AD7" s="111" t="s">
        <v>82</v>
      </c>
      <c r="AE7" s="111" t="s">
        <v>80</v>
      </c>
      <c r="AF7" s="86"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33.75" customHeight="1" x14ac:dyDescent="0.2">
      <c r="A8" s="234" t="s">
        <v>87</v>
      </c>
      <c r="B8" s="234" t="s">
        <v>252</v>
      </c>
      <c r="C8" s="253" t="s">
        <v>1105</v>
      </c>
      <c r="D8" s="234" t="s">
        <v>52</v>
      </c>
      <c r="E8" s="294" t="s">
        <v>253</v>
      </c>
      <c r="F8" s="234" t="s">
        <v>91</v>
      </c>
      <c r="G8" s="234" t="s">
        <v>254</v>
      </c>
      <c r="H8" s="244">
        <v>11905645693</v>
      </c>
      <c r="I8" s="244">
        <v>777815151</v>
      </c>
      <c r="J8" s="234" t="s">
        <v>255</v>
      </c>
      <c r="K8" s="234" t="s">
        <v>256</v>
      </c>
      <c r="L8" s="253">
        <v>571</v>
      </c>
      <c r="M8" s="295">
        <v>32</v>
      </c>
      <c r="N8" s="224">
        <v>0.06</v>
      </c>
      <c r="O8" s="221" t="s">
        <v>257</v>
      </c>
      <c r="P8" s="290">
        <v>75</v>
      </c>
      <c r="Q8" s="224">
        <v>0.13</v>
      </c>
      <c r="R8" s="221" t="s">
        <v>258</v>
      </c>
      <c r="S8" s="290">
        <v>121</v>
      </c>
      <c r="T8" s="224">
        <v>0.21</v>
      </c>
      <c r="U8" s="221" t="s">
        <v>259</v>
      </c>
      <c r="V8" s="13" t="s">
        <v>260</v>
      </c>
      <c r="W8" s="13" t="s">
        <v>261</v>
      </c>
      <c r="X8" s="114">
        <v>631</v>
      </c>
      <c r="Y8" s="114">
        <v>40</v>
      </c>
      <c r="Z8" s="80">
        <v>0.06</v>
      </c>
      <c r="AB8" s="108">
        <v>78</v>
      </c>
      <c r="AC8" s="80">
        <v>0.12</v>
      </c>
      <c r="AD8" s="80" t="s">
        <v>262</v>
      </c>
      <c r="AE8" s="108">
        <v>117</v>
      </c>
      <c r="AF8" s="80">
        <v>0.19</v>
      </c>
      <c r="AG8" s="80" t="s">
        <v>263</v>
      </c>
      <c r="AH8" s="13" t="s">
        <v>109</v>
      </c>
      <c r="AI8" s="13" t="s">
        <v>110</v>
      </c>
    </row>
    <row r="9" spans="1:120" s="5" customFormat="1" ht="61.5" customHeight="1" x14ac:dyDescent="0.2">
      <c r="A9" s="234"/>
      <c r="B9" s="234"/>
      <c r="C9" s="253"/>
      <c r="D9" s="234"/>
      <c r="E9" s="294"/>
      <c r="F9" s="234"/>
      <c r="G9" s="234"/>
      <c r="H9" s="245"/>
      <c r="I9" s="246"/>
      <c r="J9" s="234"/>
      <c r="K9" s="234"/>
      <c r="L9" s="253"/>
      <c r="M9" s="296"/>
      <c r="N9" s="226"/>
      <c r="O9" s="223"/>
      <c r="P9" s="292"/>
      <c r="Q9" s="226"/>
      <c r="R9" s="223"/>
      <c r="S9" s="292"/>
      <c r="T9" s="226"/>
      <c r="U9" s="223"/>
      <c r="V9" s="13" t="s">
        <v>264</v>
      </c>
      <c r="W9" s="13" t="s">
        <v>265</v>
      </c>
      <c r="X9" s="114">
        <v>517</v>
      </c>
      <c r="Y9" s="114">
        <v>25</v>
      </c>
      <c r="Z9" s="80">
        <v>0.08</v>
      </c>
      <c r="AA9" s="80" t="s">
        <v>266</v>
      </c>
      <c r="AB9" s="108">
        <v>65</v>
      </c>
      <c r="AC9" s="80">
        <v>0.13</v>
      </c>
      <c r="AD9" s="80" t="s">
        <v>267</v>
      </c>
      <c r="AE9" s="108">
        <v>99</v>
      </c>
      <c r="AF9" s="80">
        <v>0.19</v>
      </c>
      <c r="AG9" s="80" t="s">
        <v>268</v>
      </c>
      <c r="AH9" s="13" t="s">
        <v>109</v>
      </c>
      <c r="AI9" s="13" t="s">
        <v>110</v>
      </c>
    </row>
    <row r="10" spans="1:120" s="5" customFormat="1" ht="53.25" customHeight="1" x14ac:dyDescent="0.2">
      <c r="A10" s="234"/>
      <c r="B10" s="234"/>
      <c r="C10" s="253"/>
      <c r="D10" s="234"/>
      <c r="E10" s="294"/>
      <c r="F10" s="234"/>
      <c r="G10" s="234"/>
      <c r="H10" s="245"/>
      <c r="I10" s="244">
        <v>2017923087</v>
      </c>
      <c r="J10" s="234" t="s">
        <v>269</v>
      </c>
      <c r="K10" s="234" t="s">
        <v>270</v>
      </c>
      <c r="L10" s="253">
        <v>1021</v>
      </c>
      <c r="M10" s="224">
        <v>0</v>
      </c>
      <c r="N10" s="224">
        <v>0</v>
      </c>
      <c r="O10" s="221" t="s">
        <v>271</v>
      </c>
      <c r="P10" s="290">
        <v>31</v>
      </c>
      <c r="Q10" s="224">
        <v>0.03</v>
      </c>
      <c r="R10" s="221" t="s">
        <v>272</v>
      </c>
      <c r="S10" s="290">
        <v>96</v>
      </c>
      <c r="T10" s="224">
        <v>0.09</v>
      </c>
      <c r="U10" s="221" t="s">
        <v>273</v>
      </c>
      <c r="V10" s="13" t="s">
        <v>274</v>
      </c>
      <c r="W10" s="13" t="s">
        <v>275</v>
      </c>
      <c r="X10" s="114">
        <v>1021</v>
      </c>
      <c r="Y10" s="119">
        <v>0.08</v>
      </c>
      <c r="Z10" s="80">
        <v>0.01</v>
      </c>
      <c r="AA10" s="80" t="s">
        <v>276</v>
      </c>
      <c r="AB10" s="108">
        <v>54</v>
      </c>
      <c r="AC10" s="80">
        <v>0.05</v>
      </c>
      <c r="AD10" s="80" t="s">
        <v>277</v>
      </c>
      <c r="AE10" s="108">
        <v>121</v>
      </c>
      <c r="AF10" s="80">
        <v>0.12</v>
      </c>
      <c r="AG10" s="80" t="s">
        <v>278</v>
      </c>
      <c r="AH10" s="13" t="s">
        <v>109</v>
      </c>
      <c r="AI10" s="13" t="s">
        <v>110</v>
      </c>
    </row>
    <row r="11" spans="1:120" s="5" customFormat="1" ht="45" customHeight="1" x14ac:dyDescent="0.2">
      <c r="A11" s="234"/>
      <c r="B11" s="234"/>
      <c r="C11" s="253"/>
      <c r="D11" s="234"/>
      <c r="E11" s="294"/>
      <c r="F11" s="234"/>
      <c r="G11" s="234"/>
      <c r="H11" s="245"/>
      <c r="I11" s="245"/>
      <c r="J11" s="234"/>
      <c r="K11" s="234"/>
      <c r="L11" s="253"/>
      <c r="M11" s="225"/>
      <c r="N11" s="225"/>
      <c r="O11" s="222"/>
      <c r="P11" s="291"/>
      <c r="Q11" s="225"/>
      <c r="R11" s="222"/>
      <c r="S11" s="291"/>
      <c r="T11" s="225"/>
      <c r="U11" s="222"/>
      <c r="V11" s="13" t="s">
        <v>279</v>
      </c>
      <c r="W11" s="13" t="s">
        <v>280</v>
      </c>
      <c r="X11" s="116">
        <v>1</v>
      </c>
      <c r="Y11" s="119">
        <v>0</v>
      </c>
      <c r="Z11" s="80">
        <v>0</v>
      </c>
      <c r="AA11" s="80" t="s">
        <v>150</v>
      </c>
      <c r="AB11" s="119">
        <v>0</v>
      </c>
      <c r="AC11" s="80">
        <v>0</v>
      </c>
      <c r="AD11" s="80" t="s">
        <v>150</v>
      </c>
      <c r="AE11" s="119">
        <v>0</v>
      </c>
      <c r="AF11" s="80">
        <v>0</v>
      </c>
      <c r="AG11" s="80" t="s">
        <v>150</v>
      </c>
      <c r="AH11" s="13" t="s">
        <v>109</v>
      </c>
      <c r="AI11" s="13" t="s">
        <v>110</v>
      </c>
    </row>
    <row r="12" spans="1:120" s="5" customFormat="1" ht="45" customHeight="1" x14ac:dyDescent="0.2">
      <c r="A12" s="234"/>
      <c r="B12" s="234"/>
      <c r="C12" s="253"/>
      <c r="D12" s="234"/>
      <c r="E12" s="294"/>
      <c r="F12" s="234"/>
      <c r="G12" s="234"/>
      <c r="H12" s="245"/>
      <c r="I12" s="245"/>
      <c r="J12" s="234"/>
      <c r="K12" s="234"/>
      <c r="L12" s="253"/>
      <c r="M12" s="225"/>
      <c r="N12" s="225"/>
      <c r="O12" s="222"/>
      <c r="P12" s="291"/>
      <c r="Q12" s="225"/>
      <c r="R12" s="222"/>
      <c r="S12" s="291"/>
      <c r="T12" s="225"/>
      <c r="U12" s="222"/>
      <c r="V12" s="13" t="s">
        <v>281</v>
      </c>
      <c r="W12" s="13" t="s">
        <v>282</v>
      </c>
      <c r="X12" s="116">
        <v>1</v>
      </c>
      <c r="Y12" s="119">
        <v>0</v>
      </c>
      <c r="Z12" s="80">
        <v>0</v>
      </c>
      <c r="AA12" s="80" t="s">
        <v>150</v>
      </c>
      <c r="AB12" s="119">
        <v>0</v>
      </c>
      <c r="AC12" s="80">
        <v>0</v>
      </c>
      <c r="AD12" s="80" t="s">
        <v>150</v>
      </c>
      <c r="AE12" s="119">
        <v>0</v>
      </c>
      <c r="AF12" s="80">
        <v>0</v>
      </c>
      <c r="AG12" s="80" t="s">
        <v>150</v>
      </c>
      <c r="AH12" s="13" t="s">
        <v>109</v>
      </c>
      <c r="AI12" s="13" t="s">
        <v>110</v>
      </c>
    </row>
    <row r="13" spans="1:120" s="5" customFormat="1" ht="45" customHeight="1" x14ac:dyDescent="0.2">
      <c r="A13" s="234"/>
      <c r="B13" s="234"/>
      <c r="C13" s="253"/>
      <c r="D13" s="234"/>
      <c r="E13" s="294"/>
      <c r="F13" s="234"/>
      <c r="G13" s="234"/>
      <c r="H13" s="245"/>
      <c r="I13" s="245"/>
      <c r="J13" s="234"/>
      <c r="K13" s="234"/>
      <c r="L13" s="253"/>
      <c r="M13" s="225"/>
      <c r="N13" s="225"/>
      <c r="O13" s="222"/>
      <c r="P13" s="291"/>
      <c r="Q13" s="225"/>
      <c r="R13" s="222"/>
      <c r="S13" s="291"/>
      <c r="T13" s="225"/>
      <c r="U13" s="222"/>
      <c r="V13" s="13" t="s">
        <v>283</v>
      </c>
      <c r="W13" s="13" t="s">
        <v>284</v>
      </c>
      <c r="X13" s="116">
        <v>1</v>
      </c>
      <c r="Y13" s="119">
        <v>0</v>
      </c>
      <c r="Z13" s="80">
        <v>0</v>
      </c>
      <c r="AA13" s="80" t="s">
        <v>150</v>
      </c>
      <c r="AB13" s="119">
        <v>0</v>
      </c>
      <c r="AC13" s="80">
        <v>0</v>
      </c>
      <c r="AD13" s="80" t="s">
        <v>150</v>
      </c>
      <c r="AE13" s="119">
        <v>0</v>
      </c>
      <c r="AF13" s="80">
        <v>0</v>
      </c>
      <c r="AG13" s="80" t="s">
        <v>150</v>
      </c>
      <c r="AH13" s="13" t="s">
        <v>109</v>
      </c>
      <c r="AI13" s="13" t="s">
        <v>110</v>
      </c>
    </row>
    <row r="14" spans="1:120" s="5" customFormat="1" ht="45" customHeight="1" x14ac:dyDescent="0.2">
      <c r="A14" s="234"/>
      <c r="B14" s="234"/>
      <c r="C14" s="253"/>
      <c r="D14" s="234"/>
      <c r="E14" s="294"/>
      <c r="F14" s="234"/>
      <c r="G14" s="234"/>
      <c r="H14" s="245"/>
      <c r="I14" s="245"/>
      <c r="J14" s="234"/>
      <c r="K14" s="234"/>
      <c r="L14" s="253"/>
      <c r="M14" s="225"/>
      <c r="N14" s="225"/>
      <c r="O14" s="222"/>
      <c r="P14" s="291"/>
      <c r="Q14" s="225"/>
      <c r="R14" s="222"/>
      <c r="S14" s="291"/>
      <c r="T14" s="225"/>
      <c r="U14" s="222"/>
      <c r="V14" s="13" t="s">
        <v>285</v>
      </c>
      <c r="W14" s="13" t="s">
        <v>286</v>
      </c>
      <c r="X14" s="116">
        <v>1</v>
      </c>
      <c r="Y14" s="119">
        <v>0</v>
      </c>
      <c r="Z14" s="80">
        <v>0</v>
      </c>
      <c r="AA14" s="80" t="s">
        <v>150</v>
      </c>
      <c r="AB14" s="119">
        <v>0</v>
      </c>
      <c r="AC14" s="80">
        <v>0</v>
      </c>
      <c r="AD14" s="80" t="s">
        <v>150</v>
      </c>
      <c r="AE14" s="119">
        <v>0</v>
      </c>
      <c r="AF14" s="80">
        <v>0</v>
      </c>
      <c r="AG14" s="80" t="s">
        <v>150</v>
      </c>
      <c r="AH14" s="13" t="s">
        <v>109</v>
      </c>
      <c r="AI14" s="13" t="s">
        <v>110</v>
      </c>
    </row>
    <row r="15" spans="1:120" s="5" customFormat="1" ht="45" customHeight="1" x14ac:dyDescent="0.2">
      <c r="A15" s="234"/>
      <c r="B15" s="234"/>
      <c r="C15" s="253"/>
      <c r="D15" s="234"/>
      <c r="E15" s="294"/>
      <c r="F15" s="234"/>
      <c r="G15" s="234"/>
      <c r="H15" s="245"/>
      <c r="I15" s="246"/>
      <c r="J15" s="234"/>
      <c r="K15" s="234"/>
      <c r="L15" s="253"/>
      <c r="M15" s="226"/>
      <c r="N15" s="226"/>
      <c r="O15" s="223"/>
      <c r="P15" s="292"/>
      <c r="Q15" s="226"/>
      <c r="R15" s="223"/>
      <c r="S15" s="292"/>
      <c r="T15" s="226"/>
      <c r="U15" s="223"/>
      <c r="V15" s="13" t="s">
        <v>287</v>
      </c>
      <c r="W15" s="13" t="s">
        <v>288</v>
      </c>
      <c r="X15" s="116">
        <v>1</v>
      </c>
      <c r="Y15" s="119">
        <v>0</v>
      </c>
      <c r="Z15" s="80">
        <v>0</v>
      </c>
      <c r="AA15" s="80" t="s">
        <v>150</v>
      </c>
      <c r="AB15" s="119">
        <v>0</v>
      </c>
      <c r="AC15" s="80">
        <v>0</v>
      </c>
      <c r="AD15" s="80" t="s">
        <v>150</v>
      </c>
      <c r="AE15" s="119">
        <v>0</v>
      </c>
      <c r="AF15" s="80">
        <v>0</v>
      </c>
      <c r="AG15" s="80" t="s">
        <v>150</v>
      </c>
      <c r="AH15" s="13" t="s">
        <v>109</v>
      </c>
      <c r="AI15" s="13" t="s">
        <v>110</v>
      </c>
    </row>
    <row r="16" spans="1:120" ht="75" x14ac:dyDescent="0.25">
      <c r="H16" s="245"/>
      <c r="M16" s="71" t="s">
        <v>241</v>
      </c>
      <c r="N16" s="87">
        <f>AVERAGE(N8:N15)</f>
        <v>0.03</v>
      </c>
      <c r="P16" s="71" t="s">
        <v>241</v>
      </c>
      <c r="Q16" s="87">
        <f>AVERAGE(Q8:Q15)</f>
        <v>0.08</v>
      </c>
      <c r="S16" s="71" t="s">
        <v>241</v>
      </c>
      <c r="T16" s="87">
        <f>AVERAGE(T8:T15)</f>
        <v>0.15</v>
      </c>
      <c r="Y16" s="71" t="s">
        <v>242</v>
      </c>
      <c r="Z16" s="87">
        <f>AVERAGE(Z8:Z10)</f>
        <v>5.000000000000001E-2</v>
      </c>
      <c r="AB16" s="71" t="s">
        <v>242</v>
      </c>
      <c r="AC16" s="87">
        <f>AVERAGE(AC8:AC10)</f>
        <v>9.9999999999999992E-2</v>
      </c>
      <c r="AE16" s="71" t="s">
        <v>242</v>
      </c>
      <c r="AF16" s="87">
        <f>AVERAGE(AF8:AF10)</f>
        <v>0.16666666666666666</v>
      </c>
      <c r="AG16" s="9"/>
      <c r="AH16" s="9"/>
      <c r="AI16" s="9"/>
      <c r="DM16"/>
      <c r="DN16"/>
      <c r="DO16"/>
      <c r="DP16"/>
    </row>
    <row r="17" spans="1:120" s="5" customFormat="1" ht="45" customHeight="1" x14ac:dyDescent="0.2">
      <c r="A17" s="238" t="s">
        <v>87</v>
      </c>
      <c r="B17" s="238" t="s">
        <v>252</v>
      </c>
      <c r="C17" s="241" t="s">
        <v>1106</v>
      </c>
      <c r="D17" s="238" t="s">
        <v>52</v>
      </c>
      <c r="E17" s="281" t="s">
        <v>289</v>
      </c>
      <c r="F17" s="238" t="s">
        <v>91</v>
      </c>
      <c r="G17" s="238" t="s">
        <v>254</v>
      </c>
      <c r="H17" s="245"/>
      <c r="I17" s="244">
        <v>2754561155</v>
      </c>
      <c r="J17" s="238" t="s">
        <v>290</v>
      </c>
      <c r="K17" s="238" t="s">
        <v>105</v>
      </c>
      <c r="L17" s="250">
        <v>1</v>
      </c>
      <c r="M17" s="287">
        <v>3.2199999999999999E-2</v>
      </c>
      <c r="N17" s="287">
        <v>3.2199999999999999E-2</v>
      </c>
      <c r="O17" s="221" t="s">
        <v>291</v>
      </c>
      <c r="P17" s="287">
        <v>0.10390000000000001</v>
      </c>
      <c r="Q17" s="287">
        <v>0.10390000000000001</v>
      </c>
      <c r="R17" s="221" t="s">
        <v>292</v>
      </c>
      <c r="S17" s="224">
        <v>0.19</v>
      </c>
      <c r="T17" s="224">
        <v>0.19</v>
      </c>
      <c r="U17" s="221" t="s">
        <v>293</v>
      </c>
      <c r="V17" s="13" t="s">
        <v>294</v>
      </c>
      <c r="W17" s="13" t="s">
        <v>295</v>
      </c>
      <c r="X17" s="114">
        <v>14</v>
      </c>
      <c r="Y17" s="119">
        <v>0</v>
      </c>
      <c r="Z17" s="80">
        <v>0</v>
      </c>
      <c r="AA17" s="80" t="s">
        <v>296</v>
      </c>
      <c r="AB17" s="119">
        <v>0</v>
      </c>
      <c r="AC17" s="80">
        <v>0</v>
      </c>
      <c r="AD17" s="80" t="s">
        <v>297</v>
      </c>
      <c r="AE17" s="119">
        <v>0</v>
      </c>
      <c r="AF17" s="80">
        <v>0</v>
      </c>
      <c r="AG17" s="80" t="s">
        <v>298</v>
      </c>
      <c r="AH17" s="13" t="s">
        <v>109</v>
      </c>
      <c r="AI17" s="13" t="s">
        <v>110</v>
      </c>
    </row>
    <row r="18" spans="1:120" s="5" customFormat="1" ht="45" customHeight="1" x14ac:dyDescent="0.2">
      <c r="A18" s="239"/>
      <c r="B18" s="239"/>
      <c r="C18" s="242"/>
      <c r="D18" s="239"/>
      <c r="E18" s="282"/>
      <c r="F18" s="239"/>
      <c r="G18" s="239"/>
      <c r="H18" s="245"/>
      <c r="I18" s="245"/>
      <c r="J18" s="239"/>
      <c r="K18" s="239"/>
      <c r="L18" s="251"/>
      <c r="M18" s="288"/>
      <c r="N18" s="288"/>
      <c r="O18" s="222"/>
      <c r="P18" s="288"/>
      <c r="Q18" s="288"/>
      <c r="R18" s="222"/>
      <c r="S18" s="225"/>
      <c r="T18" s="225"/>
      <c r="U18" s="222"/>
      <c r="V18" s="13" t="s">
        <v>299</v>
      </c>
      <c r="W18" s="13" t="s">
        <v>300</v>
      </c>
      <c r="X18" s="114">
        <v>357</v>
      </c>
      <c r="Y18" s="119">
        <v>0</v>
      </c>
      <c r="Z18" s="80">
        <v>0</v>
      </c>
      <c r="AA18" s="80" t="s">
        <v>301</v>
      </c>
      <c r="AB18" s="119">
        <v>0</v>
      </c>
      <c r="AC18" s="80">
        <v>0</v>
      </c>
      <c r="AD18" s="80" t="s">
        <v>302</v>
      </c>
      <c r="AE18" s="108">
        <v>158</v>
      </c>
      <c r="AF18" s="80">
        <v>0.36</v>
      </c>
      <c r="AG18" s="80" t="s">
        <v>303</v>
      </c>
      <c r="AH18" s="13" t="s">
        <v>109</v>
      </c>
      <c r="AI18" s="13" t="s">
        <v>110</v>
      </c>
    </row>
    <row r="19" spans="1:120" s="5" customFormat="1" ht="45" customHeight="1" x14ac:dyDescent="0.2">
      <c r="A19" s="240"/>
      <c r="B19" s="240"/>
      <c r="C19" s="243"/>
      <c r="D19" s="240"/>
      <c r="E19" s="283"/>
      <c r="F19" s="240"/>
      <c r="G19" s="240"/>
      <c r="H19" s="245"/>
      <c r="I19" s="246"/>
      <c r="J19" s="240"/>
      <c r="K19" s="240"/>
      <c r="L19" s="252"/>
      <c r="M19" s="289"/>
      <c r="N19" s="289"/>
      <c r="O19" s="223"/>
      <c r="P19" s="289"/>
      <c r="Q19" s="289"/>
      <c r="R19" s="223"/>
      <c r="S19" s="226"/>
      <c r="T19" s="226"/>
      <c r="U19" s="223"/>
      <c r="V19" s="13" t="s">
        <v>304</v>
      </c>
      <c r="W19" s="13" t="s">
        <v>305</v>
      </c>
      <c r="X19" s="116">
        <v>0.04</v>
      </c>
      <c r="Y19" s="119">
        <v>0</v>
      </c>
      <c r="Z19" s="80">
        <v>0</v>
      </c>
      <c r="AA19" s="80" t="s">
        <v>150</v>
      </c>
      <c r="AB19" s="119">
        <v>0</v>
      </c>
      <c r="AC19" s="80">
        <v>0</v>
      </c>
      <c r="AD19" s="80" t="s">
        <v>150</v>
      </c>
      <c r="AE19" s="119">
        <v>0</v>
      </c>
      <c r="AF19" s="80">
        <v>0</v>
      </c>
      <c r="AG19" s="80" t="s">
        <v>150</v>
      </c>
      <c r="AH19" s="13" t="s">
        <v>109</v>
      </c>
      <c r="AI19" s="13" t="s">
        <v>110</v>
      </c>
    </row>
    <row r="20" spans="1:120" ht="75" x14ac:dyDescent="0.25">
      <c r="H20" s="245"/>
      <c r="M20" s="71" t="s">
        <v>241</v>
      </c>
      <c r="N20" s="87">
        <f>AVERAGE(N17:N19)</f>
        <v>3.2199999999999999E-2</v>
      </c>
      <c r="P20" s="71" t="s">
        <v>241</v>
      </c>
      <c r="Q20" s="87">
        <f>AVERAGE(Q17:Q19)</f>
        <v>0.10390000000000001</v>
      </c>
      <c r="S20" s="71" t="s">
        <v>241</v>
      </c>
      <c r="T20" s="87">
        <f>AVERAGE(T17:T19)</f>
        <v>0.19</v>
      </c>
      <c r="Y20" s="71" t="s">
        <v>242</v>
      </c>
      <c r="Z20" s="87">
        <f>AVERAGE(Z17:Z19)</f>
        <v>0</v>
      </c>
      <c r="AB20" s="71" t="s">
        <v>242</v>
      </c>
      <c r="AC20" s="87">
        <f>AVERAGE(AC17:AC19)</f>
        <v>0</v>
      </c>
      <c r="AE20" s="71" t="s">
        <v>242</v>
      </c>
      <c r="AF20" s="87">
        <f>AVERAGE(AF17:AF19)</f>
        <v>0.12</v>
      </c>
      <c r="AG20" s="9"/>
      <c r="AH20" s="9"/>
      <c r="AI20" s="9"/>
      <c r="DM20"/>
      <c r="DN20"/>
      <c r="DO20"/>
      <c r="DP20"/>
    </row>
    <row r="21" spans="1:120" s="5" customFormat="1" ht="45" customHeight="1" x14ac:dyDescent="0.2">
      <c r="A21" s="238" t="s">
        <v>87</v>
      </c>
      <c r="B21" s="238" t="s">
        <v>252</v>
      </c>
      <c r="C21" s="238" t="s">
        <v>1097</v>
      </c>
      <c r="D21" s="238" t="s">
        <v>52</v>
      </c>
      <c r="E21" s="238" t="s">
        <v>306</v>
      </c>
      <c r="F21" s="238" t="s">
        <v>91</v>
      </c>
      <c r="G21" s="238" t="s">
        <v>254</v>
      </c>
      <c r="H21" s="245"/>
      <c r="I21" s="244">
        <v>1210333368</v>
      </c>
      <c r="J21" s="238" t="s">
        <v>307</v>
      </c>
      <c r="K21" s="238" t="s">
        <v>308</v>
      </c>
      <c r="L21" s="272">
        <v>18299</v>
      </c>
      <c r="M21" s="290">
        <v>1884</v>
      </c>
      <c r="N21" s="224">
        <v>0.10299999999999999</v>
      </c>
      <c r="O21" s="221" t="s">
        <v>309</v>
      </c>
      <c r="P21" s="290">
        <v>3888</v>
      </c>
      <c r="Q21" s="224">
        <v>0.21</v>
      </c>
      <c r="R21" s="221" t="s">
        <v>310</v>
      </c>
      <c r="S21" s="290">
        <v>5989</v>
      </c>
      <c r="T21" s="224">
        <v>0.33</v>
      </c>
      <c r="U21" s="221" t="s">
        <v>311</v>
      </c>
      <c r="V21" s="13" t="s">
        <v>312</v>
      </c>
      <c r="W21" s="13" t="s">
        <v>313</v>
      </c>
      <c r="X21" s="114">
        <v>1920</v>
      </c>
      <c r="Y21" s="108">
        <v>82</v>
      </c>
      <c r="Z21" s="80">
        <v>4.2999999999999997E-2</v>
      </c>
      <c r="AA21" s="80" t="s">
        <v>314</v>
      </c>
      <c r="AB21" s="108">
        <v>271</v>
      </c>
      <c r="AC21" s="80">
        <v>0.14000000000000001</v>
      </c>
      <c r="AD21" s="80" t="s">
        <v>315</v>
      </c>
      <c r="AE21" s="108">
        <v>446</v>
      </c>
      <c r="AF21" s="80">
        <v>0.23</v>
      </c>
      <c r="AG21" s="186" t="s">
        <v>316</v>
      </c>
      <c r="AH21" s="13" t="s">
        <v>109</v>
      </c>
      <c r="AI21" s="13" t="s">
        <v>110</v>
      </c>
    </row>
    <row r="22" spans="1:120" s="5" customFormat="1" ht="45" customHeight="1" x14ac:dyDescent="0.2">
      <c r="A22" s="239"/>
      <c r="B22" s="239"/>
      <c r="C22" s="239"/>
      <c r="D22" s="239"/>
      <c r="E22" s="239"/>
      <c r="F22" s="239"/>
      <c r="G22" s="239"/>
      <c r="H22" s="245"/>
      <c r="I22" s="245"/>
      <c r="J22" s="239"/>
      <c r="K22" s="239"/>
      <c r="L22" s="293"/>
      <c r="M22" s="291"/>
      <c r="N22" s="225"/>
      <c r="O22" s="222"/>
      <c r="P22" s="291"/>
      <c r="Q22" s="225"/>
      <c r="R22" s="222"/>
      <c r="S22" s="291"/>
      <c r="T22" s="225"/>
      <c r="U22" s="222"/>
      <c r="V22" s="13" t="s">
        <v>317</v>
      </c>
      <c r="W22" s="13" t="s">
        <v>318</v>
      </c>
      <c r="X22" s="114">
        <v>17930</v>
      </c>
      <c r="Y22" s="108">
        <v>1874</v>
      </c>
      <c r="Z22" s="185">
        <v>0.105</v>
      </c>
      <c r="AA22" s="80" t="s">
        <v>319</v>
      </c>
      <c r="AB22" s="108">
        <v>3775</v>
      </c>
      <c r="AC22" s="80">
        <v>0.21</v>
      </c>
      <c r="AD22" s="80" t="s">
        <v>320</v>
      </c>
      <c r="AE22" s="108">
        <v>5791</v>
      </c>
      <c r="AF22" s="80">
        <v>0.32</v>
      </c>
      <c r="AG22" s="186" t="s">
        <v>321</v>
      </c>
      <c r="AH22" s="13" t="s">
        <v>109</v>
      </c>
      <c r="AI22" s="13" t="s">
        <v>110</v>
      </c>
    </row>
    <row r="23" spans="1:120" s="5" customFormat="1" ht="45" customHeight="1" x14ac:dyDescent="0.2">
      <c r="A23" s="239"/>
      <c r="B23" s="239"/>
      <c r="C23" s="239"/>
      <c r="D23" s="239"/>
      <c r="E23" s="239"/>
      <c r="F23" s="239"/>
      <c r="G23" s="239"/>
      <c r="H23" s="245"/>
      <c r="I23" s="245"/>
      <c r="J23" s="239"/>
      <c r="K23" s="239"/>
      <c r="L23" s="293"/>
      <c r="M23" s="291"/>
      <c r="N23" s="225"/>
      <c r="O23" s="222"/>
      <c r="P23" s="291"/>
      <c r="Q23" s="225"/>
      <c r="R23" s="222"/>
      <c r="S23" s="291"/>
      <c r="T23" s="225"/>
      <c r="U23" s="222"/>
      <c r="V23" s="13" t="s">
        <v>322</v>
      </c>
      <c r="W23" s="13" t="s">
        <v>323</v>
      </c>
      <c r="X23" s="116">
        <v>0.79</v>
      </c>
      <c r="Y23" s="119">
        <v>0</v>
      </c>
      <c r="Z23" s="80">
        <v>0</v>
      </c>
      <c r="AA23" s="80" t="s">
        <v>324</v>
      </c>
      <c r="AB23" s="119">
        <v>0</v>
      </c>
      <c r="AC23" s="80">
        <v>0</v>
      </c>
      <c r="AD23" s="80" t="s">
        <v>324</v>
      </c>
      <c r="AE23" s="119">
        <v>0</v>
      </c>
      <c r="AF23" s="80">
        <v>0</v>
      </c>
      <c r="AG23" s="80" t="s">
        <v>324</v>
      </c>
      <c r="AH23" s="13" t="s">
        <v>109</v>
      </c>
      <c r="AI23" s="13" t="s">
        <v>110</v>
      </c>
    </row>
    <row r="24" spans="1:120" s="5" customFormat="1" ht="45" customHeight="1" x14ac:dyDescent="0.2">
      <c r="A24" s="239"/>
      <c r="B24" s="239"/>
      <c r="C24" s="239"/>
      <c r="D24" s="239"/>
      <c r="E24" s="239"/>
      <c r="F24" s="239"/>
      <c r="G24" s="239"/>
      <c r="H24" s="245"/>
      <c r="I24" s="245"/>
      <c r="J24" s="239"/>
      <c r="K24" s="239"/>
      <c r="L24" s="293"/>
      <c r="M24" s="291"/>
      <c r="N24" s="225"/>
      <c r="O24" s="222"/>
      <c r="P24" s="291"/>
      <c r="Q24" s="225"/>
      <c r="R24" s="222"/>
      <c r="S24" s="291"/>
      <c r="T24" s="225"/>
      <c r="U24" s="222"/>
      <c r="V24" s="13" t="s">
        <v>325</v>
      </c>
      <c r="W24" s="13" t="s">
        <v>326</v>
      </c>
      <c r="X24" s="116">
        <v>0.83</v>
      </c>
      <c r="Y24" s="119">
        <v>0</v>
      </c>
      <c r="Z24" s="80">
        <v>0</v>
      </c>
      <c r="AA24" s="80" t="s">
        <v>324</v>
      </c>
      <c r="AB24" s="119">
        <v>0</v>
      </c>
      <c r="AC24" s="80">
        <v>0</v>
      </c>
      <c r="AD24" s="80" t="s">
        <v>324</v>
      </c>
      <c r="AE24" s="119">
        <v>0</v>
      </c>
      <c r="AF24" s="80">
        <v>0</v>
      </c>
      <c r="AG24" s="80" t="s">
        <v>324</v>
      </c>
      <c r="AH24" s="13" t="s">
        <v>109</v>
      </c>
      <c r="AI24" s="13" t="s">
        <v>110</v>
      </c>
    </row>
    <row r="25" spans="1:120" s="5" customFormat="1" ht="45" customHeight="1" x14ac:dyDescent="0.2">
      <c r="A25" s="240"/>
      <c r="B25" s="240"/>
      <c r="C25" s="240"/>
      <c r="D25" s="240"/>
      <c r="E25" s="240"/>
      <c r="F25" s="240"/>
      <c r="G25" s="240"/>
      <c r="H25" s="245"/>
      <c r="I25" s="246"/>
      <c r="J25" s="240"/>
      <c r="K25" s="240"/>
      <c r="L25" s="273"/>
      <c r="M25" s="292"/>
      <c r="N25" s="226"/>
      <c r="O25" s="223"/>
      <c r="P25" s="292"/>
      <c r="Q25" s="226"/>
      <c r="R25" s="223"/>
      <c r="S25" s="292"/>
      <c r="T25" s="226"/>
      <c r="U25" s="223"/>
      <c r="V25" s="13" t="s">
        <v>327</v>
      </c>
      <c r="W25" s="13" t="s">
        <v>328</v>
      </c>
      <c r="X25" s="25">
        <v>8.5000000000000006E-2</v>
      </c>
      <c r="Y25" s="130">
        <v>5.1299999999999998E-2</v>
      </c>
      <c r="Z25" s="80">
        <v>0.18</v>
      </c>
      <c r="AA25" s="80" t="s">
        <v>329</v>
      </c>
      <c r="AB25" s="130">
        <v>5.5800000000000002E-2</v>
      </c>
      <c r="AC25" s="80">
        <v>0.253</v>
      </c>
      <c r="AD25" s="80" t="s">
        <v>330</v>
      </c>
      <c r="AE25" s="130">
        <v>5.7599999999999998E-2</v>
      </c>
      <c r="AF25" s="80">
        <v>0.36799999999999999</v>
      </c>
      <c r="AG25" s="80" t="s">
        <v>331</v>
      </c>
      <c r="AH25" s="13" t="s">
        <v>109</v>
      </c>
      <c r="AI25" s="13" t="s">
        <v>110</v>
      </c>
    </row>
    <row r="26" spans="1:120" ht="75" x14ac:dyDescent="0.25">
      <c r="H26" s="245"/>
      <c r="M26" s="71" t="s">
        <v>241</v>
      </c>
      <c r="N26" s="87">
        <f>AVERAGE(N21:N25)</f>
        <v>0.10299999999999999</v>
      </c>
      <c r="P26" s="71" t="s">
        <v>241</v>
      </c>
      <c r="Q26" s="87">
        <f>AVERAGE(Q21:Q25)</f>
        <v>0.21</v>
      </c>
      <c r="S26" s="71" t="s">
        <v>241</v>
      </c>
      <c r="T26" s="87">
        <f>AVERAGE(T21:T25)</f>
        <v>0.33</v>
      </c>
      <c r="Y26" s="71" t="s">
        <v>242</v>
      </c>
      <c r="Z26" s="87">
        <f>AVERAGE(Z21,Z22,Z25)</f>
        <v>0.10933333333333332</v>
      </c>
      <c r="AB26" s="71" t="s">
        <v>242</v>
      </c>
      <c r="AC26" s="87">
        <f>AVERAGE(AC21,AC22,AC25)</f>
        <v>0.20099999999999998</v>
      </c>
      <c r="AE26" s="71" t="s">
        <v>242</v>
      </c>
      <c r="AF26" s="87">
        <f>AVERAGE(AF21,AF22,AF25)</f>
        <v>0.30599999999999999</v>
      </c>
      <c r="AG26" s="9"/>
      <c r="AH26" s="9"/>
      <c r="AI26" s="9"/>
      <c r="DM26"/>
      <c r="DN26"/>
      <c r="DO26"/>
      <c r="DP26"/>
    </row>
    <row r="27" spans="1:120" s="5" customFormat="1" ht="45" customHeight="1" x14ac:dyDescent="0.2">
      <c r="A27" s="238" t="s">
        <v>87</v>
      </c>
      <c r="B27" s="238" t="s">
        <v>252</v>
      </c>
      <c r="C27" s="238" t="s">
        <v>1106</v>
      </c>
      <c r="D27" s="238" t="s">
        <v>52</v>
      </c>
      <c r="E27" s="238" t="s">
        <v>332</v>
      </c>
      <c r="F27" s="238" t="s">
        <v>91</v>
      </c>
      <c r="G27" s="238" t="s">
        <v>254</v>
      </c>
      <c r="H27" s="245"/>
      <c r="I27" s="244">
        <v>4422038151</v>
      </c>
      <c r="J27" s="238" t="s">
        <v>333</v>
      </c>
      <c r="K27" s="238" t="s">
        <v>334</v>
      </c>
      <c r="L27" s="272">
        <v>8</v>
      </c>
      <c r="M27" s="290">
        <v>0</v>
      </c>
      <c r="N27" s="224">
        <v>5.3800000000000001E-2</v>
      </c>
      <c r="O27" s="221" t="s">
        <v>335</v>
      </c>
      <c r="P27" s="290">
        <v>0</v>
      </c>
      <c r="Q27" s="224">
        <v>5.3800000000000001E-2</v>
      </c>
      <c r="R27" s="221" t="s">
        <v>336</v>
      </c>
      <c r="S27" s="290">
        <v>1</v>
      </c>
      <c r="T27" s="287">
        <v>0.125</v>
      </c>
      <c r="U27" s="221" t="s">
        <v>337</v>
      </c>
      <c r="V27" s="13" t="s">
        <v>338</v>
      </c>
      <c r="W27" s="13" t="s">
        <v>339</v>
      </c>
      <c r="X27" s="114">
        <v>100</v>
      </c>
      <c r="Y27" s="108">
        <v>8</v>
      </c>
      <c r="Z27" s="80">
        <v>0.08</v>
      </c>
      <c r="AA27" s="80" t="s">
        <v>340</v>
      </c>
      <c r="AB27" s="108">
        <v>22</v>
      </c>
      <c r="AC27" s="80">
        <v>0.22</v>
      </c>
      <c r="AD27" s="80" t="s">
        <v>341</v>
      </c>
      <c r="AE27" s="108">
        <v>42</v>
      </c>
      <c r="AF27" s="80">
        <v>0.42</v>
      </c>
      <c r="AG27" s="80" t="s">
        <v>342</v>
      </c>
      <c r="AH27" s="13" t="s">
        <v>109</v>
      </c>
      <c r="AI27" s="13" t="s">
        <v>110</v>
      </c>
    </row>
    <row r="28" spans="1:120" s="5" customFormat="1" ht="45" customHeight="1" x14ac:dyDescent="0.2">
      <c r="A28" s="240"/>
      <c r="B28" s="240"/>
      <c r="C28" s="240"/>
      <c r="D28" s="240"/>
      <c r="E28" s="240"/>
      <c r="F28" s="240"/>
      <c r="G28" s="240"/>
      <c r="H28" s="246"/>
      <c r="I28" s="246"/>
      <c r="J28" s="240"/>
      <c r="K28" s="240"/>
      <c r="L28" s="273"/>
      <c r="M28" s="292"/>
      <c r="N28" s="226"/>
      <c r="O28" s="223"/>
      <c r="P28" s="292"/>
      <c r="Q28" s="226"/>
      <c r="R28" s="223"/>
      <c r="S28" s="292"/>
      <c r="T28" s="289"/>
      <c r="U28" s="223"/>
      <c r="V28" s="13" t="s">
        <v>343</v>
      </c>
      <c r="W28" s="13" t="s">
        <v>344</v>
      </c>
      <c r="X28" s="114">
        <v>4</v>
      </c>
      <c r="Y28" s="108">
        <v>0.8</v>
      </c>
      <c r="Z28" s="80">
        <v>0.2</v>
      </c>
      <c r="AA28" s="80" t="s">
        <v>345</v>
      </c>
      <c r="AB28" s="108">
        <v>0.8</v>
      </c>
      <c r="AC28" s="80">
        <v>0.2</v>
      </c>
      <c r="AD28" s="80" t="s">
        <v>345</v>
      </c>
      <c r="AE28" s="108">
        <v>0.8</v>
      </c>
      <c r="AF28" s="80">
        <v>0.2</v>
      </c>
      <c r="AG28" s="80" t="s">
        <v>346</v>
      </c>
      <c r="AH28" s="13" t="s">
        <v>109</v>
      </c>
      <c r="AI28" s="13" t="s">
        <v>110</v>
      </c>
    </row>
    <row r="29" spans="1:120" ht="75" x14ac:dyDescent="0.25">
      <c r="M29" s="71" t="s">
        <v>241</v>
      </c>
      <c r="N29" s="87">
        <f>AVERAGE(N27:N28)</f>
        <v>5.3800000000000001E-2</v>
      </c>
      <c r="P29" s="71" t="s">
        <v>241</v>
      </c>
      <c r="Q29" s="87">
        <f>AVERAGE(Q27:Q28)</f>
        <v>5.3800000000000001E-2</v>
      </c>
      <c r="S29" s="71" t="s">
        <v>241</v>
      </c>
      <c r="T29" s="87">
        <f>AVERAGE(T27:T28)</f>
        <v>0.125</v>
      </c>
      <c r="Y29" s="71" t="s">
        <v>242</v>
      </c>
      <c r="Z29" s="87">
        <f>AVERAGE(Z27:Z28)</f>
        <v>0.14000000000000001</v>
      </c>
      <c r="AB29" s="71" t="s">
        <v>242</v>
      </c>
      <c r="AC29" s="87">
        <f>AVERAGE(AC27:AC28)</f>
        <v>0.21000000000000002</v>
      </c>
      <c r="AE29" s="71" t="s">
        <v>242</v>
      </c>
      <c r="AF29" s="87">
        <f>AVERAGE(AF27:AF28)</f>
        <v>0.31</v>
      </c>
      <c r="AG29" s="9"/>
      <c r="AH29" s="9"/>
      <c r="AI29" s="9"/>
      <c r="DM29"/>
      <c r="DN29"/>
      <c r="DO29"/>
      <c r="DP29"/>
    </row>
    <row r="30" spans="1:120" s="5" customFormat="1" ht="33.75" customHeight="1" x14ac:dyDescent="0.2">
      <c r="A30" s="73"/>
      <c r="B30" s="73"/>
      <c r="C30" s="74"/>
      <c r="D30" s="73"/>
      <c r="E30" s="74"/>
      <c r="F30" s="73"/>
      <c r="G30" s="73"/>
      <c r="H30" s="75"/>
      <c r="I30" s="75"/>
      <c r="J30" s="76"/>
      <c r="K30" s="76"/>
      <c r="L30" s="77"/>
      <c r="M30" s="78"/>
      <c r="N30" s="88"/>
      <c r="O30" s="78"/>
      <c r="P30" s="78"/>
      <c r="Q30" s="88"/>
      <c r="R30" s="78"/>
      <c r="S30" s="78"/>
      <c r="T30" s="88"/>
      <c r="U30" s="78"/>
      <c r="V30" s="79"/>
      <c r="W30" s="79"/>
      <c r="X30" s="77"/>
      <c r="Y30" s="78"/>
      <c r="Z30" s="88"/>
      <c r="AA30" s="78"/>
      <c r="AB30" s="78"/>
      <c r="AC30" s="88"/>
      <c r="AD30" s="78"/>
      <c r="AE30" s="78"/>
      <c r="AF30" s="88"/>
      <c r="AG30" s="78"/>
      <c r="AH30" s="79"/>
      <c r="AI30" s="79"/>
    </row>
    <row r="31" spans="1:120" ht="75" x14ac:dyDescent="0.25">
      <c r="M31" s="71" t="s">
        <v>156</v>
      </c>
      <c r="N31" s="87">
        <f>AVERAGE(N16,N20,N26,N29)</f>
        <v>5.4749999999999993E-2</v>
      </c>
      <c r="P31" s="71" t="s">
        <v>156</v>
      </c>
      <c r="Q31" s="87">
        <f>AVERAGE(Q16,Q20,Q26,Q29)</f>
        <v>0.11192500000000001</v>
      </c>
      <c r="S31" s="71" t="s">
        <v>156</v>
      </c>
      <c r="T31" s="87">
        <f>AVERAGE(T16,T20,T26,T29)</f>
        <v>0.19874999999999998</v>
      </c>
      <c r="Y31" s="71" t="s">
        <v>157</v>
      </c>
      <c r="Z31" s="87">
        <f>AVERAGE(Z16,Z20,Z26,Z29)</f>
        <v>7.4833333333333335E-2</v>
      </c>
      <c r="AB31" s="71" t="s">
        <v>157</v>
      </c>
      <c r="AC31" s="87">
        <f>AVERAGE(AC16,AC20,AC26,AC29)</f>
        <v>0.12775</v>
      </c>
      <c r="AE31" s="71" t="s">
        <v>157</v>
      </c>
      <c r="AF31" s="87">
        <f>AVERAGE(AF16,AF20,AF26,AF29)</f>
        <v>0.22566666666666668</v>
      </c>
      <c r="AG31" s="9"/>
      <c r="AH31" s="9"/>
      <c r="AI31" s="9"/>
      <c r="DM31"/>
      <c r="DN31"/>
      <c r="DO31"/>
      <c r="DP31"/>
    </row>
    <row r="32" spans="1:120" s="5" customFormat="1" ht="38.25" customHeight="1" x14ac:dyDescent="0.25">
      <c r="A32"/>
      <c r="B32"/>
      <c r="C32" s="4"/>
      <c r="D32" s="4"/>
      <c r="E32" s="4"/>
      <c r="F32" s="4"/>
      <c r="G32" s="4"/>
      <c r="H32" s="1"/>
      <c r="I32" s="1"/>
      <c r="J32" s="4"/>
      <c r="K32" s="4"/>
      <c r="L32" s="6"/>
      <c r="M32" s="4"/>
      <c r="N32" s="84"/>
      <c r="O32" s="6"/>
      <c r="P32" s="4"/>
      <c r="Q32" s="84"/>
      <c r="R32" s="6"/>
      <c r="S32" s="4"/>
      <c r="T32" s="84"/>
      <c r="U32" s="6"/>
      <c r="V32" s="3"/>
      <c r="W32" s="3"/>
      <c r="X32" s="8"/>
      <c r="Y32" s="4"/>
      <c r="Z32" s="84"/>
      <c r="AA32" s="6"/>
      <c r="AB32" s="4"/>
      <c r="AC32" s="84"/>
      <c r="AD32" s="6"/>
      <c r="AE32" s="4"/>
      <c r="AF32" s="84"/>
      <c r="AG32" s="6"/>
      <c r="AH32" s="12"/>
      <c r="AI32" s="12"/>
    </row>
    <row r="33" spans="1:1" ht="38.25" customHeight="1" x14ac:dyDescent="0.25"/>
    <row r="34" spans="1:1" ht="38.25" customHeight="1" x14ac:dyDescent="0.25">
      <c r="A34" t="s">
        <v>209</v>
      </c>
    </row>
  </sheetData>
  <autoFilter ref="A7:AH34" xr:uid="{00000000-0009-0000-0000-000000000000}"/>
  <mergeCells count="105">
    <mergeCell ref="AB6:AD6"/>
    <mergeCell ref="AE6:AG6"/>
    <mergeCell ref="AH6:AI6"/>
    <mergeCell ref="D6:E6"/>
    <mergeCell ref="F6:I6"/>
    <mergeCell ref="J6:L6"/>
    <mergeCell ref="M6:O6"/>
    <mergeCell ref="P6:R6"/>
    <mergeCell ref="Y6:AA6"/>
    <mergeCell ref="S6:U6"/>
    <mergeCell ref="V6:X6"/>
    <mergeCell ref="E8:E15"/>
    <mergeCell ref="F8:F15"/>
    <mergeCell ref="G8:G15"/>
    <mergeCell ref="M10:M15"/>
    <mergeCell ref="N10:N15"/>
    <mergeCell ref="T10:T15"/>
    <mergeCell ref="U10:U15"/>
    <mergeCell ref="O10:O15"/>
    <mergeCell ref="P10:P15"/>
    <mergeCell ref="Q10:Q15"/>
    <mergeCell ref="R10:R15"/>
    <mergeCell ref="S10:S15"/>
    <mergeCell ref="M8:M9"/>
    <mergeCell ref="N8:N9"/>
    <mergeCell ref="O8:O9"/>
    <mergeCell ref="P8:P9"/>
    <mergeCell ref="Q8:Q9"/>
    <mergeCell ref="R8:R9"/>
    <mergeCell ref="S8:S9"/>
    <mergeCell ref="T8:T9"/>
    <mergeCell ref="U8:U9"/>
    <mergeCell ref="F17:F19"/>
    <mergeCell ref="G17:G19"/>
    <mergeCell ref="I17:I19"/>
    <mergeCell ref="J17:J19"/>
    <mergeCell ref="K17:K19"/>
    <mergeCell ref="L17:L19"/>
    <mergeCell ref="A17:A19"/>
    <mergeCell ref="B17:B19"/>
    <mergeCell ref="C17:C19"/>
    <mergeCell ref="D17:D19"/>
    <mergeCell ref="E17:E19"/>
    <mergeCell ref="H8:H28"/>
    <mergeCell ref="I8:I9"/>
    <mergeCell ref="J8:J9"/>
    <mergeCell ref="K8:K9"/>
    <mergeCell ref="L8:L9"/>
    <mergeCell ref="I10:I15"/>
    <mergeCell ref="J10:J15"/>
    <mergeCell ref="K10:K15"/>
    <mergeCell ref="L10:L15"/>
    <mergeCell ref="A8:A15"/>
    <mergeCell ref="B8:B15"/>
    <mergeCell ref="C8:C15"/>
    <mergeCell ref="D8:D15"/>
    <mergeCell ref="L21:L25"/>
    <mergeCell ref="A21:A25"/>
    <mergeCell ref="B21:B25"/>
    <mergeCell ref="C21:C25"/>
    <mergeCell ref="D21:D25"/>
    <mergeCell ref="E21:E25"/>
    <mergeCell ref="F21:F25"/>
    <mergeCell ref="G21:G25"/>
    <mergeCell ref="I21:I25"/>
    <mergeCell ref="J21:J25"/>
    <mergeCell ref="K21:K25"/>
    <mergeCell ref="L27:L28"/>
    <mergeCell ref="A27:A28"/>
    <mergeCell ref="B27:B28"/>
    <mergeCell ref="C27:C28"/>
    <mergeCell ref="D27:D28"/>
    <mergeCell ref="E27:E28"/>
    <mergeCell ref="F27:F28"/>
    <mergeCell ref="G27:G28"/>
    <mergeCell ref="I27:I28"/>
    <mergeCell ref="J27:J28"/>
    <mergeCell ref="K27:K28"/>
    <mergeCell ref="M27:M28"/>
    <mergeCell ref="N27:N28"/>
    <mergeCell ref="O27:O28"/>
    <mergeCell ref="P27:P28"/>
    <mergeCell ref="Q27:Q28"/>
    <mergeCell ref="R27:R28"/>
    <mergeCell ref="S27:S28"/>
    <mergeCell ref="T27:T28"/>
    <mergeCell ref="U27:U28"/>
    <mergeCell ref="M17:M19"/>
    <mergeCell ref="N17:N19"/>
    <mergeCell ref="O17:O19"/>
    <mergeCell ref="P17:P19"/>
    <mergeCell ref="Q17:Q19"/>
    <mergeCell ref="R21:R25"/>
    <mergeCell ref="S21:S25"/>
    <mergeCell ref="T21:T25"/>
    <mergeCell ref="U21:U25"/>
    <mergeCell ref="M21:M25"/>
    <mergeCell ref="N21:N25"/>
    <mergeCell ref="O21:O25"/>
    <mergeCell ref="P21:P25"/>
    <mergeCell ref="Q21:Q25"/>
    <mergeCell ref="R17:R19"/>
    <mergeCell ref="S17:S19"/>
    <mergeCell ref="T17:T19"/>
    <mergeCell ref="U17:U1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22DB-F00B-4366-AD5F-8B43B58C51D5}">
  <sheetPr>
    <tabColor theme="9" tint="-0.249977111117893"/>
  </sheetPr>
  <dimension ref="A1:DP57"/>
  <sheetViews>
    <sheetView showGridLines="0" topLeftCell="A49" zoomScale="80" zoomScaleNormal="80" workbookViewId="0">
      <selection activeCell="C52" sqref="C52"/>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94" customWidth="1"/>
    <col min="15" max="15" width="17.7109375" style="6" bestFit="1" customWidth="1"/>
    <col min="16" max="16" width="15.28515625" style="4" customWidth="1"/>
    <col min="17" max="17" width="23.42578125" style="94" customWidth="1"/>
    <col min="18" max="18" width="17.7109375" style="6" bestFit="1" customWidth="1"/>
    <col min="19" max="19" width="15.28515625" style="4" customWidth="1"/>
    <col min="20" max="20" width="23.42578125" style="9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94" customWidth="1"/>
    <col min="27" max="27" width="17.7109375" style="6" bestFit="1" customWidth="1"/>
    <col min="28" max="28" width="15.28515625" style="4" customWidth="1"/>
    <col min="29" max="29" width="23.42578125" style="94" customWidth="1"/>
    <col min="30" max="30" width="17.7109375" style="6" bestFit="1" customWidth="1"/>
    <col min="31" max="31" width="15.28515625" style="4" customWidth="1"/>
    <col min="32" max="32" width="23.42578125" style="9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95"/>
      <c r="O5" s="16"/>
      <c r="P5" s="15"/>
      <c r="Q5" s="95"/>
      <c r="R5" s="16"/>
      <c r="S5" s="15"/>
      <c r="T5" s="95"/>
      <c r="U5" s="16"/>
      <c r="V5" s="17"/>
      <c r="W5" s="17"/>
      <c r="X5" s="18"/>
      <c r="Y5" s="15"/>
      <c r="Z5" s="95"/>
      <c r="AA5" s="16"/>
      <c r="AB5" s="15"/>
      <c r="AC5" s="95"/>
      <c r="AD5" s="16"/>
      <c r="AE5" s="15"/>
      <c r="AF5" s="9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96" t="s">
        <v>81</v>
      </c>
      <c r="O7" s="111" t="s">
        <v>82</v>
      </c>
      <c r="P7" s="111" t="s">
        <v>80</v>
      </c>
      <c r="Q7" s="96" t="s">
        <v>81</v>
      </c>
      <c r="R7" s="111" t="s">
        <v>82</v>
      </c>
      <c r="S7" s="111" t="s">
        <v>80</v>
      </c>
      <c r="T7" s="96" t="s">
        <v>81</v>
      </c>
      <c r="U7" s="111" t="s">
        <v>82</v>
      </c>
      <c r="V7" s="111" t="s">
        <v>67</v>
      </c>
      <c r="W7" s="111" t="s">
        <v>83</v>
      </c>
      <c r="X7" s="111" t="s">
        <v>84</v>
      </c>
      <c r="Y7" s="111" t="s">
        <v>80</v>
      </c>
      <c r="Z7" s="96" t="s">
        <v>81</v>
      </c>
      <c r="AA7" s="111" t="s">
        <v>82</v>
      </c>
      <c r="AB7" s="111" t="s">
        <v>80</v>
      </c>
      <c r="AC7" s="96" t="s">
        <v>81</v>
      </c>
      <c r="AD7" s="111" t="s">
        <v>82</v>
      </c>
      <c r="AE7" s="111" t="s">
        <v>80</v>
      </c>
      <c r="AF7" s="96"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33.75" customHeight="1" x14ac:dyDescent="0.2">
      <c r="A8" s="234" t="s">
        <v>87</v>
      </c>
      <c r="B8" s="234" t="s">
        <v>252</v>
      </c>
      <c r="C8" s="234" t="s">
        <v>1098</v>
      </c>
      <c r="D8" s="234" t="s">
        <v>35</v>
      </c>
      <c r="E8" s="294" t="s">
        <v>347</v>
      </c>
      <c r="F8" s="234" t="s">
        <v>91</v>
      </c>
      <c r="G8" s="234" t="s">
        <v>254</v>
      </c>
      <c r="H8" s="244">
        <v>14125207239</v>
      </c>
      <c r="I8" s="244">
        <v>999948176</v>
      </c>
      <c r="J8" s="234" t="s">
        <v>348</v>
      </c>
      <c r="K8" s="234" t="s">
        <v>349</v>
      </c>
      <c r="L8" s="271">
        <v>0.92</v>
      </c>
      <c r="M8" s="224">
        <f>3/3</f>
        <v>1</v>
      </c>
      <c r="N8" s="227">
        <f>(M8/$L8)*(8.3%*1)</f>
        <v>9.0217391304347833E-2</v>
      </c>
      <c r="O8" s="224" t="s">
        <v>350</v>
      </c>
      <c r="P8" s="224">
        <f>3/3</f>
        <v>1</v>
      </c>
      <c r="Q8" s="227">
        <f>(P8/$L8)*(8.3%*2)</f>
        <v>0.18043478260869567</v>
      </c>
      <c r="R8" s="224" t="s">
        <v>351</v>
      </c>
      <c r="S8" s="224">
        <f>4/4</f>
        <v>1</v>
      </c>
      <c r="T8" s="227">
        <f>(S8/$L8)*(8.3%*3)</f>
        <v>0.27065217391304347</v>
      </c>
      <c r="U8" s="224" t="s">
        <v>352</v>
      </c>
      <c r="V8" s="13" t="s">
        <v>353</v>
      </c>
      <c r="W8" s="13" t="s">
        <v>354</v>
      </c>
      <c r="X8" s="116">
        <v>0.92</v>
      </c>
      <c r="Y8" s="119">
        <f>1/1</f>
        <v>1</v>
      </c>
      <c r="Z8" s="100">
        <f>(Y8/$X8)*(8.3%*1)</f>
        <v>9.0217391304347833E-2</v>
      </c>
      <c r="AA8" s="119" t="s">
        <v>355</v>
      </c>
      <c r="AB8" s="119">
        <f>3/3</f>
        <v>1</v>
      </c>
      <c r="AC8" s="100">
        <f>(AB8/$X8)*(8.3%*2)</f>
        <v>0.18043478260869567</v>
      </c>
      <c r="AD8" s="119" t="s">
        <v>356</v>
      </c>
      <c r="AE8" s="119">
        <f>5/5</f>
        <v>1</v>
      </c>
      <c r="AF8" s="100">
        <f>(AE8/$X8)*(8.3%*3)</f>
        <v>0.27065217391304347</v>
      </c>
      <c r="AG8" s="119" t="s">
        <v>357</v>
      </c>
      <c r="AH8" s="13" t="s">
        <v>109</v>
      </c>
      <c r="AI8" s="13" t="s">
        <v>110</v>
      </c>
    </row>
    <row r="9" spans="1:120" s="5" customFormat="1" ht="33.75" customHeight="1" x14ac:dyDescent="0.2">
      <c r="A9" s="234"/>
      <c r="B9" s="234"/>
      <c r="C9" s="234"/>
      <c r="D9" s="234"/>
      <c r="E9" s="294"/>
      <c r="F9" s="234"/>
      <c r="G9" s="234"/>
      <c r="H9" s="245"/>
      <c r="I9" s="246"/>
      <c r="J9" s="234"/>
      <c r="K9" s="234"/>
      <c r="L9" s="271"/>
      <c r="M9" s="226"/>
      <c r="N9" s="229"/>
      <c r="O9" s="226"/>
      <c r="P9" s="226"/>
      <c r="Q9" s="229"/>
      <c r="R9" s="226"/>
      <c r="S9" s="226"/>
      <c r="T9" s="229"/>
      <c r="U9" s="226"/>
      <c r="V9" s="13" t="s">
        <v>358</v>
      </c>
      <c r="W9" s="13" t="s">
        <v>359</v>
      </c>
      <c r="X9" s="116">
        <v>0.92</v>
      </c>
      <c r="Y9" s="119">
        <v>0</v>
      </c>
      <c r="Z9" s="100">
        <f t="shared" ref="Z9:Z12" si="0">(Y9/$X9)*(8.3%*1)</f>
        <v>0</v>
      </c>
      <c r="AA9" s="119" t="s">
        <v>360</v>
      </c>
      <c r="AB9" s="119">
        <v>0</v>
      </c>
      <c r="AC9" s="100">
        <f>(AB9/$X9)*(8.3%*2)</f>
        <v>0</v>
      </c>
      <c r="AD9" s="119" t="s">
        <v>361</v>
      </c>
      <c r="AE9" s="119">
        <f>0/2</f>
        <v>0</v>
      </c>
      <c r="AF9" s="100">
        <f>(AE9/$X9)*(8.3%*3)</f>
        <v>0</v>
      </c>
      <c r="AG9" s="119" t="s">
        <v>362</v>
      </c>
      <c r="AH9" s="13" t="s">
        <v>109</v>
      </c>
      <c r="AI9" s="13" t="s">
        <v>110</v>
      </c>
    </row>
    <row r="10" spans="1:120" s="5" customFormat="1" ht="33.75" customHeight="1" x14ac:dyDescent="0.2">
      <c r="A10" s="234"/>
      <c r="B10" s="234"/>
      <c r="C10" s="234"/>
      <c r="D10" s="234"/>
      <c r="E10" s="294"/>
      <c r="F10" s="234"/>
      <c r="G10" s="234"/>
      <c r="H10" s="245"/>
      <c r="I10" s="244">
        <v>1077525282</v>
      </c>
      <c r="J10" s="234" t="s">
        <v>363</v>
      </c>
      <c r="K10" s="234" t="s">
        <v>364</v>
      </c>
      <c r="L10" s="253">
        <v>45</v>
      </c>
      <c r="M10" s="297">
        <v>3</v>
      </c>
      <c r="N10" s="227">
        <f>M10/$L10</f>
        <v>6.6666666666666666E-2</v>
      </c>
      <c r="O10" s="224" t="s">
        <v>365</v>
      </c>
      <c r="P10" s="297">
        <v>3</v>
      </c>
      <c r="Q10" s="227">
        <f>P10/$L10</f>
        <v>6.6666666666666666E-2</v>
      </c>
      <c r="R10" s="224" t="s">
        <v>366</v>
      </c>
      <c r="S10" s="297">
        <v>4</v>
      </c>
      <c r="T10" s="227">
        <f>S10/$L10</f>
        <v>8.8888888888888892E-2</v>
      </c>
      <c r="U10" s="224" t="s">
        <v>367</v>
      </c>
      <c r="V10" s="13" t="s">
        <v>368</v>
      </c>
      <c r="W10" s="13" t="s">
        <v>369</v>
      </c>
      <c r="X10" s="114">
        <v>30</v>
      </c>
      <c r="Y10" s="99">
        <v>1</v>
      </c>
      <c r="Z10" s="100">
        <f>Y10/$X10</f>
        <v>3.3333333333333333E-2</v>
      </c>
      <c r="AA10" s="119" t="s">
        <v>370</v>
      </c>
      <c r="AB10" s="99">
        <v>4</v>
      </c>
      <c r="AC10" s="100">
        <f>AB10/$X10</f>
        <v>0.13333333333333333</v>
      </c>
      <c r="AD10" s="99" t="s">
        <v>371</v>
      </c>
      <c r="AE10" s="99">
        <v>10</v>
      </c>
      <c r="AF10" s="100">
        <f>AE10/$X10</f>
        <v>0.33333333333333331</v>
      </c>
      <c r="AG10" s="119" t="s">
        <v>372</v>
      </c>
      <c r="AH10" s="13" t="s">
        <v>109</v>
      </c>
      <c r="AI10" s="13" t="s">
        <v>110</v>
      </c>
    </row>
    <row r="11" spans="1:120" s="5" customFormat="1" ht="45" customHeight="1" x14ac:dyDescent="0.2">
      <c r="A11" s="234"/>
      <c r="B11" s="234"/>
      <c r="C11" s="234"/>
      <c r="D11" s="234"/>
      <c r="E11" s="294"/>
      <c r="F11" s="234"/>
      <c r="G11" s="234"/>
      <c r="H11" s="245"/>
      <c r="I11" s="245"/>
      <c r="J11" s="234"/>
      <c r="K11" s="234"/>
      <c r="L11" s="253"/>
      <c r="M11" s="298"/>
      <c r="N11" s="228"/>
      <c r="O11" s="225"/>
      <c r="P11" s="298"/>
      <c r="Q11" s="228"/>
      <c r="R11" s="225"/>
      <c r="S11" s="298"/>
      <c r="T11" s="228"/>
      <c r="U11" s="225"/>
      <c r="V11" s="13" t="s">
        <v>373</v>
      </c>
      <c r="W11" s="13" t="s">
        <v>374</v>
      </c>
      <c r="X11" s="114">
        <v>35</v>
      </c>
      <c r="Y11" s="99">
        <v>2</v>
      </c>
      <c r="Z11" s="100">
        <f>Y11/$X11</f>
        <v>5.7142857142857141E-2</v>
      </c>
      <c r="AA11" s="119" t="s">
        <v>375</v>
      </c>
      <c r="AB11" s="99">
        <v>2</v>
      </c>
      <c r="AC11" s="100">
        <f>AB11/$X11</f>
        <v>5.7142857142857141E-2</v>
      </c>
      <c r="AD11" s="99" t="s">
        <v>376</v>
      </c>
      <c r="AE11" s="99">
        <v>3</v>
      </c>
      <c r="AF11" s="100">
        <f>AE11/$X11</f>
        <v>8.5714285714285715E-2</v>
      </c>
      <c r="AG11" s="119" t="s">
        <v>377</v>
      </c>
      <c r="AH11" s="13" t="s">
        <v>109</v>
      </c>
      <c r="AI11" s="13" t="s">
        <v>110</v>
      </c>
    </row>
    <row r="12" spans="1:120" s="5" customFormat="1" ht="108" x14ac:dyDescent="0.2">
      <c r="A12" s="234"/>
      <c r="B12" s="234"/>
      <c r="C12" s="234"/>
      <c r="D12" s="234"/>
      <c r="E12" s="294"/>
      <c r="F12" s="234"/>
      <c r="G12" s="234"/>
      <c r="H12" s="245"/>
      <c r="I12" s="246"/>
      <c r="J12" s="234"/>
      <c r="K12" s="234"/>
      <c r="L12" s="253"/>
      <c r="M12" s="299"/>
      <c r="N12" s="229"/>
      <c r="O12" s="226"/>
      <c r="P12" s="299"/>
      <c r="Q12" s="229"/>
      <c r="R12" s="226"/>
      <c r="S12" s="299"/>
      <c r="T12" s="229"/>
      <c r="U12" s="226"/>
      <c r="V12" s="13" t="s">
        <v>378</v>
      </c>
      <c r="W12" s="13" t="s">
        <v>379</v>
      </c>
      <c r="X12" s="116">
        <v>0.8</v>
      </c>
      <c r="Y12" s="119">
        <f>2/2</f>
        <v>1</v>
      </c>
      <c r="Z12" s="100">
        <f t="shared" si="0"/>
        <v>0.10375000000000001</v>
      </c>
      <c r="AA12" s="119" t="s">
        <v>380</v>
      </c>
      <c r="AB12" s="119">
        <f>2/2</f>
        <v>1</v>
      </c>
      <c r="AC12" s="100">
        <f>(AB12/$X12)*(8.3%*2)</f>
        <v>0.20750000000000002</v>
      </c>
      <c r="AD12" s="119" t="s">
        <v>381</v>
      </c>
      <c r="AE12" s="119">
        <f>3/3</f>
        <v>1</v>
      </c>
      <c r="AF12" s="100">
        <f>(AE12/$X12)*(8.3%*3)</f>
        <v>0.31125000000000003</v>
      </c>
      <c r="AG12" s="119" t="s">
        <v>382</v>
      </c>
      <c r="AH12" s="13" t="s">
        <v>109</v>
      </c>
      <c r="AI12" s="13" t="s">
        <v>110</v>
      </c>
    </row>
    <row r="13" spans="1:120" ht="75" x14ac:dyDescent="0.25">
      <c r="H13" s="245"/>
      <c r="M13" s="71" t="s">
        <v>156</v>
      </c>
      <c r="N13" s="97">
        <f>AVERAGE(N8:N12)</f>
        <v>7.8442028985507256E-2</v>
      </c>
      <c r="P13" s="71" t="s">
        <v>156</v>
      </c>
      <c r="Q13" s="97">
        <f>AVERAGE(Q8:Q12)</f>
        <v>0.12355072463768116</v>
      </c>
      <c r="S13" s="71" t="s">
        <v>156</v>
      </c>
      <c r="T13" s="97">
        <f>AVERAGE(T8:T12)</f>
        <v>0.17977053140096619</v>
      </c>
      <c r="Y13" s="71" t="s">
        <v>157</v>
      </c>
      <c r="Z13" s="97">
        <f>AVERAGE(Z8:Z12)</f>
        <v>5.6888716356107663E-2</v>
      </c>
      <c r="AB13" s="71" t="s">
        <v>157</v>
      </c>
      <c r="AC13" s="97">
        <f>AVERAGE(AC8:AC12)</f>
        <v>0.11568219461697724</v>
      </c>
      <c r="AE13" s="71" t="s">
        <v>157</v>
      </c>
      <c r="AF13" s="97">
        <f>AVERAGE(AF8:AF12)</f>
        <v>0.20018995859213251</v>
      </c>
      <c r="AG13" s="9"/>
      <c r="AH13" s="9"/>
      <c r="AI13" s="9"/>
      <c r="DM13"/>
      <c r="DN13"/>
      <c r="DO13"/>
      <c r="DP13"/>
    </row>
    <row r="14" spans="1:120" s="5" customFormat="1" ht="45" customHeight="1" x14ac:dyDescent="0.2">
      <c r="A14" s="234" t="s">
        <v>87</v>
      </c>
      <c r="B14" s="234" t="s">
        <v>252</v>
      </c>
      <c r="C14" s="234" t="s">
        <v>1098</v>
      </c>
      <c r="D14" s="234" t="s">
        <v>35</v>
      </c>
      <c r="E14" s="294" t="s">
        <v>383</v>
      </c>
      <c r="F14" s="234" t="s">
        <v>91</v>
      </c>
      <c r="G14" s="234" t="s">
        <v>254</v>
      </c>
      <c r="H14" s="245"/>
      <c r="I14" s="244">
        <v>1698752993</v>
      </c>
      <c r="J14" s="234" t="s">
        <v>348</v>
      </c>
      <c r="K14" s="234" t="s">
        <v>349</v>
      </c>
      <c r="L14" s="271">
        <v>0.92</v>
      </c>
      <c r="M14" s="224">
        <f>6/6</f>
        <v>1</v>
      </c>
      <c r="N14" s="227">
        <f>(M14/$L14)*(8.3%*1)</f>
        <v>9.0217391304347833E-2</v>
      </c>
      <c r="O14" s="224" t="s">
        <v>384</v>
      </c>
      <c r="P14" s="224">
        <f>3/3</f>
        <v>1</v>
      </c>
      <c r="Q14" s="227">
        <f>(P14/$L14)*(8.3%*2)</f>
        <v>0.18043478260869567</v>
      </c>
      <c r="R14" s="224" t="s">
        <v>385</v>
      </c>
      <c r="S14" s="224">
        <f>5/5</f>
        <v>1</v>
      </c>
      <c r="T14" s="227">
        <f>(S14/$L14)*(8.3%*3)</f>
        <v>0.27065217391304347</v>
      </c>
      <c r="U14" s="224" t="s">
        <v>386</v>
      </c>
      <c r="V14" s="13" t="s">
        <v>353</v>
      </c>
      <c r="W14" s="13" t="s">
        <v>354</v>
      </c>
      <c r="X14" s="116">
        <v>0.92</v>
      </c>
      <c r="Y14" s="119">
        <v>0</v>
      </c>
      <c r="Z14" s="100">
        <f>(Y14/$X14)*(8.3%*1)</f>
        <v>0</v>
      </c>
      <c r="AA14" s="119" t="s">
        <v>387</v>
      </c>
      <c r="AB14" s="119">
        <f>2/2</f>
        <v>1</v>
      </c>
      <c r="AC14" s="100">
        <f>(AB14/$X14)*(8.3%*2)</f>
        <v>0.18043478260869567</v>
      </c>
      <c r="AD14" s="119" t="s">
        <v>388</v>
      </c>
      <c r="AE14" s="119">
        <f>7/7</f>
        <v>1</v>
      </c>
      <c r="AF14" s="100">
        <f>(AE14/$X14)*(8.3%*3)</f>
        <v>0.27065217391304347</v>
      </c>
      <c r="AG14" s="119" t="s">
        <v>389</v>
      </c>
      <c r="AH14" s="13" t="s">
        <v>109</v>
      </c>
      <c r="AI14" s="13" t="s">
        <v>110</v>
      </c>
    </row>
    <row r="15" spans="1:120" s="5" customFormat="1" ht="45" customHeight="1" x14ac:dyDescent="0.2">
      <c r="A15" s="234"/>
      <c r="B15" s="234"/>
      <c r="C15" s="234"/>
      <c r="D15" s="234" t="s">
        <v>35</v>
      </c>
      <c r="E15" s="294" t="s">
        <v>383</v>
      </c>
      <c r="F15" s="234"/>
      <c r="G15" s="234"/>
      <c r="H15" s="245"/>
      <c r="I15" s="246"/>
      <c r="J15" s="234"/>
      <c r="K15" s="234"/>
      <c r="L15" s="271"/>
      <c r="M15" s="226"/>
      <c r="N15" s="229"/>
      <c r="O15" s="226"/>
      <c r="P15" s="226"/>
      <c r="Q15" s="229"/>
      <c r="R15" s="226"/>
      <c r="S15" s="226"/>
      <c r="T15" s="229"/>
      <c r="U15" s="226"/>
      <c r="V15" s="13" t="s">
        <v>358</v>
      </c>
      <c r="W15" s="13" t="s">
        <v>359</v>
      </c>
      <c r="X15" s="116">
        <v>0.92</v>
      </c>
      <c r="Y15" s="119">
        <v>0</v>
      </c>
      <c r="Z15" s="100">
        <f t="shared" ref="Z15:Z18" si="1">(Y15/$X15)*(8.3%*1)</f>
        <v>0</v>
      </c>
      <c r="AA15" s="119" t="s">
        <v>390</v>
      </c>
      <c r="AB15" s="119">
        <v>0</v>
      </c>
      <c r="AC15" s="100">
        <f>(AB15/$X15)*(8.3%*2)</f>
        <v>0</v>
      </c>
      <c r="AD15" s="119" t="s">
        <v>391</v>
      </c>
      <c r="AE15" s="99">
        <f>1/8</f>
        <v>0.125</v>
      </c>
      <c r="AF15" s="100">
        <f>(AE15/$X15)*(8.3%*3)</f>
        <v>3.3831521739130434E-2</v>
      </c>
      <c r="AG15" s="119" t="s">
        <v>392</v>
      </c>
      <c r="AH15" s="13" t="s">
        <v>109</v>
      </c>
      <c r="AI15" s="13" t="s">
        <v>110</v>
      </c>
    </row>
    <row r="16" spans="1:120" s="5" customFormat="1" ht="45" customHeight="1" x14ac:dyDescent="0.2">
      <c r="A16" s="234"/>
      <c r="B16" s="234"/>
      <c r="C16" s="234"/>
      <c r="D16" s="234" t="s">
        <v>35</v>
      </c>
      <c r="E16" s="294" t="s">
        <v>383</v>
      </c>
      <c r="F16" s="234"/>
      <c r="G16" s="234"/>
      <c r="H16" s="245"/>
      <c r="I16" s="244">
        <v>1124113798</v>
      </c>
      <c r="J16" s="234" t="s">
        <v>363</v>
      </c>
      <c r="K16" s="234" t="s">
        <v>364</v>
      </c>
      <c r="L16" s="253">
        <v>36</v>
      </c>
      <c r="M16" s="297">
        <v>2</v>
      </c>
      <c r="N16" s="227">
        <f>M16/$L16</f>
        <v>5.5555555555555552E-2</v>
      </c>
      <c r="O16" s="224" t="s">
        <v>393</v>
      </c>
      <c r="P16" s="297">
        <v>6</v>
      </c>
      <c r="Q16" s="227">
        <f>P16/$L16</f>
        <v>0.16666666666666666</v>
      </c>
      <c r="R16" s="224" t="s">
        <v>394</v>
      </c>
      <c r="S16" s="297">
        <v>6</v>
      </c>
      <c r="T16" s="227">
        <f>S16/$L16</f>
        <v>0.16666666666666666</v>
      </c>
      <c r="U16" s="224" t="s">
        <v>395</v>
      </c>
      <c r="V16" s="13" t="s">
        <v>368</v>
      </c>
      <c r="W16" s="13" t="s">
        <v>369</v>
      </c>
      <c r="X16" s="114">
        <v>29</v>
      </c>
      <c r="Y16" s="99">
        <v>2</v>
      </c>
      <c r="Z16" s="100">
        <f>Y16/$X16</f>
        <v>6.8965517241379309E-2</v>
      </c>
      <c r="AA16" s="119" t="s">
        <v>396</v>
      </c>
      <c r="AB16" s="99">
        <v>3</v>
      </c>
      <c r="AC16" s="100">
        <f>AB16/$X16</f>
        <v>0.10344827586206896</v>
      </c>
      <c r="AD16" s="119" t="s">
        <v>397</v>
      </c>
      <c r="AE16" s="99">
        <v>8</v>
      </c>
      <c r="AF16" s="100">
        <f>AE16/$X16</f>
        <v>0.27586206896551724</v>
      </c>
      <c r="AG16" s="119" t="s">
        <v>398</v>
      </c>
      <c r="AH16" s="13" t="s">
        <v>109</v>
      </c>
      <c r="AI16" s="13" t="s">
        <v>110</v>
      </c>
    </row>
    <row r="17" spans="1:120" s="5" customFormat="1" ht="45" customHeight="1" x14ac:dyDescent="0.2">
      <c r="A17" s="234"/>
      <c r="B17" s="234"/>
      <c r="C17" s="234"/>
      <c r="D17" s="234" t="s">
        <v>35</v>
      </c>
      <c r="E17" s="294" t="s">
        <v>383</v>
      </c>
      <c r="F17" s="234"/>
      <c r="G17" s="234"/>
      <c r="H17" s="245"/>
      <c r="I17" s="245"/>
      <c r="J17" s="234"/>
      <c r="K17" s="234"/>
      <c r="L17" s="253"/>
      <c r="M17" s="298"/>
      <c r="N17" s="228"/>
      <c r="O17" s="225"/>
      <c r="P17" s="298"/>
      <c r="Q17" s="228"/>
      <c r="R17" s="225"/>
      <c r="S17" s="298"/>
      <c r="T17" s="228"/>
      <c r="U17" s="225"/>
      <c r="V17" s="13" t="s">
        <v>373</v>
      </c>
      <c r="W17" s="13" t="s">
        <v>374</v>
      </c>
      <c r="X17" s="114">
        <v>34</v>
      </c>
      <c r="Y17" s="99">
        <v>3</v>
      </c>
      <c r="Z17" s="100">
        <f>Y17/$X17</f>
        <v>8.8235294117647065E-2</v>
      </c>
      <c r="AA17" s="119" t="s">
        <v>399</v>
      </c>
      <c r="AB17" s="99">
        <v>6</v>
      </c>
      <c r="AC17" s="100">
        <f>AB17/$X17</f>
        <v>0.17647058823529413</v>
      </c>
      <c r="AD17" s="119" t="s">
        <v>400</v>
      </c>
      <c r="AE17" s="99">
        <v>7</v>
      </c>
      <c r="AF17" s="100">
        <f>AE17/$X17</f>
        <v>0.20588235294117646</v>
      </c>
      <c r="AG17" s="119" t="s">
        <v>401</v>
      </c>
      <c r="AH17" s="13" t="s">
        <v>109</v>
      </c>
      <c r="AI17" s="13" t="s">
        <v>110</v>
      </c>
    </row>
    <row r="18" spans="1:120" s="5" customFormat="1" ht="84" x14ac:dyDescent="0.2">
      <c r="A18" s="234"/>
      <c r="B18" s="234"/>
      <c r="C18" s="234"/>
      <c r="D18" s="234" t="s">
        <v>35</v>
      </c>
      <c r="E18" s="294" t="s">
        <v>383</v>
      </c>
      <c r="F18" s="234"/>
      <c r="G18" s="234"/>
      <c r="H18" s="245"/>
      <c r="I18" s="246"/>
      <c r="J18" s="234"/>
      <c r="K18" s="234"/>
      <c r="L18" s="253"/>
      <c r="M18" s="299"/>
      <c r="N18" s="229"/>
      <c r="O18" s="226"/>
      <c r="P18" s="299"/>
      <c r="Q18" s="229"/>
      <c r="R18" s="226"/>
      <c r="S18" s="299"/>
      <c r="T18" s="229"/>
      <c r="U18" s="226"/>
      <c r="V18" s="13" t="s">
        <v>378</v>
      </c>
      <c r="W18" s="13" t="s">
        <v>379</v>
      </c>
      <c r="X18" s="116">
        <v>0.8</v>
      </c>
      <c r="Y18" s="119">
        <f>1/1</f>
        <v>1</v>
      </c>
      <c r="Z18" s="100">
        <f t="shared" si="1"/>
        <v>0.10375000000000001</v>
      </c>
      <c r="AA18" s="119" t="s">
        <v>402</v>
      </c>
      <c r="AB18" s="119">
        <f>4/4</f>
        <v>1</v>
      </c>
      <c r="AC18" s="100">
        <f>(AB18/$X18)*(8.3%*2)</f>
        <v>0.20750000000000002</v>
      </c>
      <c r="AD18" s="119" t="s">
        <v>403</v>
      </c>
      <c r="AE18" s="119">
        <f>7/7</f>
        <v>1</v>
      </c>
      <c r="AF18" s="100">
        <f>(AE18/$X18)*(8.3%*3)</f>
        <v>0.31125000000000003</v>
      </c>
      <c r="AG18" s="119" t="s">
        <v>404</v>
      </c>
      <c r="AH18" s="13" t="s">
        <v>109</v>
      </c>
      <c r="AI18" s="13" t="s">
        <v>110</v>
      </c>
    </row>
    <row r="19" spans="1:120" ht="75" x14ac:dyDescent="0.25">
      <c r="H19" s="245"/>
      <c r="M19" s="71" t="s">
        <v>156</v>
      </c>
      <c r="N19" s="97">
        <f>AVERAGE(N14:N18)</f>
        <v>7.2886473429951693E-2</v>
      </c>
      <c r="P19" s="71" t="s">
        <v>156</v>
      </c>
      <c r="Q19" s="97">
        <f>AVERAGE(Q14:Q18)</f>
        <v>0.17355072463768118</v>
      </c>
      <c r="S19" s="71" t="s">
        <v>156</v>
      </c>
      <c r="T19" s="97">
        <f>AVERAGE(T14:T18)</f>
        <v>0.21865942028985508</v>
      </c>
      <c r="Y19" s="71" t="s">
        <v>157</v>
      </c>
      <c r="Z19" s="97">
        <f>AVERAGE(Z14:Z18)</f>
        <v>5.2190162271805271E-2</v>
      </c>
      <c r="AB19" s="71" t="s">
        <v>157</v>
      </c>
      <c r="AC19" s="97">
        <f>AVERAGE(AC14:AC18)</f>
        <v>0.13357072934121175</v>
      </c>
      <c r="AE19" s="71" t="s">
        <v>157</v>
      </c>
      <c r="AF19" s="97">
        <f>AVERAGE(AF14:AF18)</f>
        <v>0.21949562351177354</v>
      </c>
      <c r="AG19" s="9"/>
      <c r="AH19" s="9"/>
      <c r="AI19" s="9"/>
      <c r="DM19"/>
      <c r="DN19"/>
      <c r="DO19"/>
      <c r="DP19"/>
    </row>
    <row r="20" spans="1:120" s="5" customFormat="1" ht="45" customHeight="1" x14ac:dyDescent="0.2">
      <c r="A20" s="234" t="s">
        <v>87</v>
      </c>
      <c r="B20" s="234" t="s">
        <v>252</v>
      </c>
      <c r="C20" s="234" t="s">
        <v>1098</v>
      </c>
      <c r="D20" s="234" t="s">
        <v>35</v>
      </c>
      <c r="E20" s="294" t="s">
        <v>405</v>
      </c>
      <c r="F20" s="234" t="s">
        <v>91</v>
      </c>
      <c r="G20" s="234" t="s">
        <v>254</v>
      </c>
      <c r="H20" s="245"/>
      <c r="I20" s="244">
        <v>1130148428</v>
      </c>
      <c r="J20" s="234" t="s">
        <v>363</v>
      </c>
      <c r="K20" s="303" t="s">
        <v>364</v>
      </c>
      <c r="L20" s="253">
        <v>50</v>
      </c>
      <c r="M20" s="297">
        <v>6</v>
      </c>
      <c r="N20" s="227">
        <f>M20/L20</f>
        <v>0.12</v>
      </c>
      <c r="O20" s="224" t="s">
        <v>406</v>
      </c>
      <c r="P20" s="297">
        <v>10</v>
      </c>
      <c r="Q20" s="227">
        <f>P20/$L20</f>
        <v>0.2</v>
      </c>
      <c r="R20" s="224" t="s">
        <v>407</v>
      </c>
      <c r="S20" s="297">
        <v>14</v>
      </c>
      <c r="T20" s="227">
        <f>S20/$L20</f>
        <v>0.28000000000000003</v>
      </c>
      <c r="U20" s="224" t="s">
        <v>408</v>
      </c>
      <c r="V20" s="13" t="s">
        <v>368</v>
      </c>
      <c r="W20" s="13" t="s">
        <v>369</v>
      </c>
      <c r="X20" s="114">
        <v>40</v>
      </c>
      <c r="Y20" s="99">
        <v>1</v>
      </c>
      <c r="Z20" s="100">
        <f t="shared" ref="Z20:Z21" si="2">Y20/$X20</f>
        <v>2.5000000000000001E-2</v>
      </c>
      <c r="AA20" s="119" t="s">
        <v>409</v>
      </c>
      <c r="AB20" s="99">
        <v>4</v>
      </c>
      <c r="AC20" s="100">
        <f t="shared" ref="AC20:AC21" si="3">AB20/$X20</f>
        <v>0.1</v>
      </c>
      <c r="AD20" s="119" t="s">
        <v>410</v>
      </c>
      <c r="AE20" s="99">
        <v>8</v>
      </c>
      <c r="AF20" s="100">
        <f t="shared" ref="AF20:AF21" si="4">AE20/$X20</f>
        <v>0.2</v>
      </c>
      <c r="AG20" s="119" t="s">
        <v>411</v>
      </c>
      <c r="AH20" s="13" t="s">
        <v>109</v>
      </c>
      <c r="AI20" s="13" t="s">
        <v>110</v>
      </c>
    </row>
    <row r="21" spans="1:120" s="5" customFormat="1" ht="45" customHeight="1" x14ac:dyDescent="0.2">
      <c r="A21" s="234"/>
      <c r="B21" s="234"/>
      <c r="C21" s="234"/>
      <c r="D21" s="234" t="s">
        <v>35</v>
      </c>
      <c r="E21" s="234" t="s">
        <v>405</v>
      </c>
      <c r="F21" s="234"/>
      <c r="G21" s="234"/>
      <c r="H21" s="245"/>
      <c r="I21" s="245"/>
      <c r="J21" s="234"/>
      <c r="K21" s="303"/>
      <c r="L21" s="253"/>
      <c r="M21" s="298"/>
      <c r="N21" s="228"/>
      <c r="O21" s="225"/>
      <c r="P21" s="298"/>
      <c r="Q21" s="228"/>
      <c r="R21" s="225"/>
      <c r="S21" s="298"/>
      <c r="T21" s="228"/>
      <c r="U21" s="225"/>
      <c r="V21" s="13" t="s">
        <v>373</v>
      </c>
      <c r="W21" s="13" t="s">
        <v>374</v>
      </c>
      <c r="X21" s="114">
        <v>45</v>
      </c>
      <c r="Y21" s="99">
        <v>5</v>
      </c>
      <c r="Z21" s="100">
        <f t="shared" si="2"/>
        <v>0.1111111111111111</v>
      </c>
      <c r="AA21" s="119" t="s">
        <v>412</v>
      </c>
      <c r="AB21" s="99">
        <v>9</v>
      </c>
      <c r="AC21" s="100">
        <f t="shared" si="3"/>
        <v>0.2</v>
      </c>
      <c r="AD21" s="119" t="s">
        <v>413</v>
      </c>
      <c r="AE21" s="99">
        <v>13</v>
      </c>
      <c r="AF21" s="100">
        <f t="shared" si="4"/>
        <v>0.28888888888888886</v>
      </c>
      <c r="AG21" s="119" t="s">
        <v>414</v>
      </c>
      <c r="AH21" s="13" t="s">
        <v>109</v>
      </c>
      <c r="AI21" s="13" t="s">
        <v>110</v>
      </c>
    </row>
    <row r="22" spans="1:120" s="5" customFormat="1" ht="45" customHeight="1" x14ac:dyDescent="0.2">
      <c r="A22" s="234"/>
      <c r="B22" s="234"/>
      <c r="C22" s="234"/>
      <c r="D22" s="234" t="s">
        <v>35</v>
      </c>
      <c r="E22" s="234" t="s">
        <v>405</v>
      </c>
      <c r="F22" s="234"/>
      <c r="G22" s="234"/>
      <c r="H22" s="245"/>
      <c r="I22" s="246"/>
      <c r="J22" s="234"/>
      <c r="K22" s="303"/>
      <c r="L22" s="253"/>
      <c r="M22" s="299"/>
      <c r="N22" s="229"/>
      <c r="O22" s="226"/>
      <c r="P22" s="299"/>
      <c r="Q22" s="229"/>
      <c r="R22" s="226"/>
      <c r="S22" s="299"/>
      <c r="T22" s="229"/>
      <c r="U22" s="226"/>
      <c r="V22" s="13" t="s">
        <v>378</v>
      </c>
      <c r="W22" s="13" t="s">
        <v>379</v>
      </c>
      <c r="X22" s="116">
        <v>0.8</v>
      </c>
      <c r="Y22" s="119">
        <f>3/3</f>
        <v>1</v>
      </c>
      <c r="Z22" s="100">
        <f t="shared" ref="Z22:Z24" si="5">(Y22/$X22)*(8.3%*1)</f>
        <v>0.10375000000000001</v>
      </c>
      <c r="AA22" s="119" t="s">
        <v>415</v>
      </c>
      <c r="AB22" s="119">
        <f>5/5</f>
        <v>1</v>
      </c>
      <c r="AC22" s="100">
        <f>(AB22/$X22)*(8.3%*2)</f>
        <v>0.20750000000000002</v>
      </c>
      <c r="AD22" s="119" t="s">
        <v>416</v>
      </c>
      <c r="AE22" s="119">
        <f>8/8</f>
        <v>1</v>
      </c>
      <c r="AF22" s="100">
        <f>(AE22/$X22)*(8.3%*3)</f>
        <v>0.31125000000000003</v>
      </c>
      <c r="AG22" s="119" t="s">
        <v>417</v>
      </c>
      <c r="AH22" s="13" t="s">
        <v>109</v>
      </c>
      <c r="AI22" s="13" t="s">
        <v>110</v>
      </c>
    </row>
    <row r="23" spans="1:120" s="5" customFormat="1" ht="45" customHeight="1" x14ac:dyDescent="0.2">
      <c r="A23" s="234"/>
      <c r="B23" s="234"/>
      <c r="C23" s="234"/>
      <c r="D23" s="234" t="s">
        <v>35</v>
      </c>
      <c r="E23" s="234" t="s">
        <v>405</v>
      </c>
      <c r="F23" s="234"/>
      <c r="G23" s="234"/>
      <c r="H23" s="245"/>
      <c r="I23" s="244">
        <v>1006533430</v>
      </c>
      <c r="J23" s="234" t="s">
        <v>348</v>
      </c>
      <c r="K23" s="303" t="s">
        <v>349</v>
      </c>
      <c r="L23" s="271">
        <v>0.92</v>
      </c>
      <c r="M23" s="224">
        <f>5/5</f>
        <v>1</v>
      </c>
      <c r="N23" s="227">
        <f>(M23/$L23)*(8.3%*1)</f>
        <v>9.0217391304347833E-2</v>
      </c>
      <c r="O23" s="224" t="s">
        <v>418</v>
      </c>
      <c r="P23" s="224">
        <f>9/9</f>
        <v>1</v>
      </c>
      <c r="Q23" s="227">
        <f>(P23/$L23)*(8.3%*2)</f>
        <v>0.18043478260869567</v>
      </c>
      <c r="R23" s="224" t="s">
        <v>419</v>
      </c>
      <c r="S23" s="224">
        <f>12/12</f>
        <v>1</v>
      </c>
      <c r="T23" s="227">
        <f>(S23/$L23)*(8.3%*3)</f>
        <v>0.27065217391304347</v>
      </c>
      <c r="U23" s="224" t="s">
        <v>420</v>
      </c>
      <c r="V23" s="13" t="s">
        <v>353</v>
      </c>
      <c r="W23" s="13" t="s">
        <v>354</v>
      </c>
      <c r="X23" s="116">
        <v>0.92</v>
      </c>
      <c r="Y23" s="119">
        <f>1/1</f>
        <v>1</v>
      </c>
      <c r="Z23" s="100">
        <f t="shared" si="5"/>
        <v>9.0217391304347833E-2</v>
      </c>
      <c r="AA23" s="119" t="s">
        <v>421</v>
      </c>
      <c r="AB23" s="119">
        <f>5/5</f>
        <v>1</v>
      </c>
      <c r="AC23" s="100">
        <f t="shared" ref="AC23:AC24" si="6">(AB23/$X23)*(8.3%*2)</f>
        <v>0.18043478260869567</v>
      </c>
      <c r="AD23" s="119" t="s">
        <v>422</v>
      </c>
      <c r="AE23" s="119">
        <f>6/6</f>
        <v>1</v>
      </c>
      <c r="AF23" s="100">
        <f t="shared" ref="AF23:AF24" si="7">(AE23/$X23)*(8.3%*3)</f>
        <v>0.27065217391304347</v>
      </c>
      <c r="AG23" s="119" t="s">
        <v>423</v>
      </c>
      <c r="AH23" s="13" t="s">
        <v>109</v>
      </c>
      <c r="AI23" s="13" t="s">
        <v>110</v>
      </c>
    </row>
    <row r="24" spans="1:120" s="5" customFormat="1" ht="45" customHeight="1" x14ac:dyDescent="0.2">
      <c r="A24" s="234"/>
      <c r="B24" s="234"/>
      <c r="C24" s="234"/>
      <c r="D24" s="234" t="s">
        <v>35</v>
      </c>
      <c r="E24" s="234" t="s">
        <v>405</v>
      </c>
      <c r="F24" s="234"/>
      <c r="G24" s="234"/>
      <c r="H24" s="245"/>
      <c r="I24" s="246"/>
      <c r="J24" s="234"/>
      <c r="K24" s="303"/>
      <c r="L24" s="271"/>
      <c r="M24" s="226"/>
      <c r="N24" s="229"/>
      <c r="O24" s="226"/>
      <c r="P24" s="226"/>
      <c r="Q24" s="229"/>
      <c r="R24" s="226"/>
      <c r="S24" s="226"/>
      <c r="T24" s="229"/>
      <c r="U24" s="226"/>
      <c r="V24" s="13" t="s">
        <v>358</v>
      </c>
      <c r="W24" s="13" t="s">
        <v>359</v>
      </c>
      <c r="X24" s="116">
        <v>0.92</v>
      </c>
      <c r="Y24" s="119">
        <f>2/4</f>
        <v>0.5</v>
      </c>
      <c r="Z24" s="100">
        <f t="shared" si="5"/>
        <v>4.5108695652173916E-2</v>
      </c>
      <c r="AA24" s="119" t="s">
        <v>424</v>
      </c>
      <c r="AB24" s="119">
        <f>4/8</f>
        <v>0.5</v>
      </c>
      <c r="AC24" s="100">
        <f t="shared" si="6"/>
        <v>9.0217391304347833E-2</v>
      </c>
      <c r="AD24" s="119" t="s">
        <v>425</v>
      </c>
      <c r="AE24" s="119">
        <f>4/11</f>
        <v>0.36363636363636365</v>
      </c>
      <c r="AF24" s="100">
        <f t="shared" si="7"/>
        <v>9.8418972332015811E-2</v>
      </c>
      <c r="AG24" s="119" t="s">
        <v>426</v>
      </c>
      <c r="AH24" s="13" t="s">
        <v>109</v>
      </c>
      <c r="AI24" s="13" t="s">
        <v>110</v>
      </c>
    </row>
    <row r="25" spans="1:120" ht="75" x14ac:dyDescent="0.25">
      <c r="H25" s="245"/>
      <c r="M25" s="71" t="s">
        <v>156</v>
      </c>
      <c r="N25" s="97">
        <f>AVERAGE(N20:N24)</f>
        <v>0.10510869565217391</v>
      </c>
      <c r="P25" s="71" t="s">
        <v>156</v>
      </c>
      <c r="Q25" s="97">
        <f>AVERAGE(Q20:Q24)</f>
        <v>0.19021739130434784</v>
      </c>
      <c r="S25" s="71" t="s">
        <v>156</v>
      </c>
      <c r="T25" s="97">
        <f>AVERAGE(T20:T24)</f>
        <v>0.27532608695652172</v>
      </c>
      <c r="Y25" s="71" t="s">
        <v>157</v>
      </c>
      <c r="Z25" s="97">
        <f>AVERAGE(Z20:Z24)</f>
        <v>7.5037439613526574E-2</v>
      </c>
      <c r="AB25" s="71" t="s">
        <v>157</v>
      </c>
      <c r="AC25" s="97">
        <f>AVERAGE(AC20:AC24)</f>
        <v>0.15563043478260868</v>
      </c>
      <c r="AE25" s="71" t="s">
        <v>157</v>
      </c>
      <c r="AF25" s="97">
        <f>AVERAGE(AF20:AF24)</f>
        <v>0.23384200702678964</v>
      </c>
      <c r="AG25" s="9"/>
      <c r="AH25" s="9"/>
      <c r="AI25" s="9"/>
      <c r="DM25"/>
      <c r="DN25"/>
      <c r="DO25"/>
      <c r="DP25"/>
    </row>
    <row r="26" spans="1:120" s="5" customFormat="1" ht="45" customHeight="1" x14ac:dyDescent="0.2">
      <c r="A26" s="234" t="s">
        <v>87</v>
      </c>
      <c r="B26" s="234" t="s">
        <v>252</v>
      </c>
      <c r="C26" s="234" t="s">
        <v>1098</v>
      </c>
      <c r="D26" s="234" t="s">
        <v>35</v>
      </c>
      <c r="E26" s="253" t="s">
        <v>427</v>
      </c>
      <c r="F26" s="234" t="s">
        <v>91</v>
      </c>
      <c r="G26" s="234" t="s">
        <v>254</v>
      </c>
      <c r="H26" s="245"/>
      <c r="I26" s="244">
        <v>950337912</v>
      </c>
      <c r="J26" s="234" t="s">
        <v>348</v>
      </c>
      <c r="K26" s="234" t="s">
        <v>349</v>
      </c>
      <c r="L26" s="271">
        <v>0.92</v>
      </c>
      <c r="M26" s="224">
        <v>0</v>
      </c>
      <c r="N26" s="227">
        <f>(M26/$L26)*(8.3%*1)</f>
        <v>0</v>
      </c>
      <c r="O26" s="224" t="s">
        <v>428</v>
      </c>
      <c r="P26" s="224">
        <f>1/2</f>
        <v>0.5</v>
      </c>
      <c r="Q26" s="227">
        <f>(P26/$L26)*(8.3%*2)</f>
        <v>9.0217391304347833E-2</v>
      </c>
      <c r="R26" s="224" t="s">
        <v>429</v>
      </c>
      <c r="S26" s="224">
        <f>1/2</f>
        <v>0.5</v>
      </c>
      <c r="T26" s="227">
        <f>(S26/$L26)*(8.3%*3)</f>
        <v>0.13532608695652174</v>
      </c>
      <c r="U26" s="224" t="s">
        <v>430</v>
      </c>
      <c r="V26" s="13" t="s">
        <v>353</v>
      </c>
      <c r="W26" s="13" t="s">
        <v>354</v>
      </c>
      <c r="X26" s="116">
        <v>0.92</v>
      </c>
      <c r="Y26" s="119">
        <v>0</v>
      </c>
      <c r="Z26" s="100">
        <f>(Y26/$X26)*(8.3%*1)</f>
        <v>0</v>
      </c>
      <c r="AA26" s="119" t="s">
        <v>431</v>
      </c>
      <c r="AB26" s="119">
        <v>0</v>
      </c>
      <c r="AC26" s="100"/>
      <c r="AD26" s="119" t="s">
        <v>432</v>
      </c>
      <c r="AE26" s="119">
        <v>0</v>
      </c>
      <c r="AF26" s="100"/>
      <c r="AG26" s="119" t="s">
        <v>433</v>
      </c>
      <c r="AH26" s="13" t="s">
        <v>109</v>
      </c>
      <c r="AI26" s="13" t="s">
        <v>110</v>
      </c>
    </row>
    <row r="27" spans="1:120" s="5" customFormat="1" ht="45" customHeight="1" x14ac:dyDescent="0.2">
      <c r="A27" s="234"/>
      <c r="B27" s="234"/>
      <c r="C27" s="234"/>
      <c r="D27" s="234" t="s">
        <v>35</v>
      </c>
      <c r="E27" s="253" t="s">
        <v>427</v>
      </c>
      <c r="F27" s="234"/>
      <c r="G27" s="234"/>
      <c r="H27" s="245"/>
      <c r="I27" s="246"/>
      <c r="J27" s="234"/>
      <c r="K27" s="234"/>
      <c r="L27" s="271"/>
      <c r="M27" s="226"/>
      <c r="N27" s="229"/>
      <c r="O27" s="226"/>
      <c r="P27" s="226"/>
      <c r="Q27" s="229"/>
      <c r="R27" s="226"/>
      <c r="S27" s="226"/>
      <c r="T27" s="229"/>
      <c r="U27" s="226"/>
      <c r="V27" s="13" t="s">
        <v>358</v>
      </c>
      <c r="W27" s="13" t="s">
        <v>359</v>
      </c>
      <c r="X27" s="116">
        <v>0.92</v>
      </c>
      <c r="Y27" s="119">
        <v>0</v>
      </c>
      <c r="Z27" s="100">
        <f t="shared" ref="Z27:Z30" si="8">(Y27/$X27)*(8.3%*1)</f>
        <v>0</v>
      </c>
      <c r="AA27" s="119" t="s">
        <v>434</v>
      </c>
      <c r="AB27" s="119">
        <v>0</v>
      </c>
      <c r="AC27" s="100">
        <f>(AB27/$X27)*(8.3%*2)</f>
        <v>0</v>
      </c>
      <c r="AD27" s="119" t="s">
        <v>435</v>
      </c>
      <c r="AE27" s="119">
        <f>0/1</f>
        <v>0</v>
      </c>
      <c r="AF27" s="100">
        <f>(AE27/$X27)*(8.3%*3)</f>
        <v>0</v>
      </c>
      <c r="AG27" s="119" t="s">
        <v>436</v>
      </c>
      <c r="AH27" s="13" t="s">
        <v>109</v>
      </c>
      <c r="AI27" s="13" t="s">
        <v>110</v>
      </c>
    </row>
    <row r="28" spans="1:120" s="5" customFormat="1" ht="120" x14ac:dyDescent="0.2">
      <c r="A28" s="234"/>
      <c r="B28" s="234"/>
      <c r="C28" s="234"/>
      <c r="D28" s="234" t="s">
        <v>35</v>
      </c>
      <c r="E28" s="253" t="s">
        <v>427</v>
      </c>
      <c r="F28" s="234"/>
      <c r="G28" s="234"/>
      <c r="H28" s="245"/>
      <c r="I28" s="244">
        <v>896500841</v>
      </c>
      <c r="J28" s="234" t="s">
        <v>363</v>
      </c>
      <c r="K28" s="234" t="s">
        <v>364</v>
      </c>
      <c r="L28" s="253">
        <v>16</v>
      </c>
      <c r="M28" s="297">
        <v>0</v>
      </c>
      <c r="N28" s="227">
        <f>M28/$L28</f>
        <v>0</v>
      </c>
      <c r="O28" s="224" t="s">
        <v>437</v>
      </c>
      <c r="P28" s="297">
        <v>2</v>
      </c>
      <c r="Q28" s="227">
        <f>P28/$L28</f>
        <v>0.125</v>
      </c>
      <c r="R28" s="224" t="s">
        <v>438</v>
      </c>
      <c r="S28" s="297">
        <v>6</v>
      </c>
      <c r="T28" s="227">
        <f>S28/$L28</f>
        <v>0.375</v>
      </c>
      <c r="U28" s="224" t="s">
        <v>439</v>
      </c>
      <c r="V28" s="13" t="s">
        <v>368</v>
      </c>
      <c r="W28" s="13" t="s">
        <v>369</v>
      </c>
      <c r="X28" s="114">
        <v>14</v>
      </c>
      <c r="Y28" s="99">
        <v>1</v>
      </c>
      <c r="Z28" s="100">
        <f>Y28/$X28</f>
        <v>7.1428571428571425E-2</v>
      </c>
      <c r="AA28" s="99" t="s">
        <v>440</v>
      </c>
      <c r="AB28" s="99">
        <v>3</v>
      </c>
      <c r="AC28" s="100">
        <f>AB28/$X28</f>
        <v>0.21428571428571427</v>
      </c>
      <c r="AD28" s="119" t="s">
        <v>441</v>
      </c>
      <c r="AE28" s="99">
        <v>4</v>
      </c>
      <c r="AF28" s="100">
        <f>AE28/$X28</f>
        <v>0.2857142857142857</v>
      </c>
      <c r="AG28" s="119" t="s">
        <v>442</v>
      </c>
      <c r="AH28" s="13" t="s">
        <v>109</v>
      </c>
      <c r="AI28" s="13" t="s">
        <v>110</v>
      </c>
    </row>
    <row r="29" spans="1:120" s="5" customFormat="1" ht="45" customHeight="1" x14ac:dyDescent="0.2">
      <c r="A29" s="234"/>
      <c r="B29" s="234"/>
      <c r="C29" s="234"/>
      <c r="D29" s="234" t="s">
        <v>35</v>
      </c>
      <c r="E29" s="253" t="s">
        <v>427</v>
      </c>
      <c r="F29" s="234"/>
      <c r="G29" s="234"/>
      <c r="H29" s="245"/>
      <c r="I29" s="245"/>
      <c r="J29" s="234"/>
      <c r="K29" s="234"/>
      <c r="L29" s="253"/>
      <c r="M29" s="298"/>
      <c r="N29" s="228"/>
      <c r="O29" s="225"/>
      <c r="P29" s="298"/>
      <c r="Q29" s="228"/>
      <c r="R29" s="225"/>
      <c r="S29" s="298"/>
      <c r="T29" s="228"/>
      <c r="U29" s="225"/>
      <c r="V29" s="13" t="s">
        <v>373</v>
      </c>
      <c r="W29" s="13" t="s">
        <v>374</v>
      </c>
      <c r="X29" s="114">
        <v>18</v>
      </c>
      <c r="Y29" s="99">
        <v>0</v>
      </c>
      <c r="Z29" s="100">
        <f>Y29/$X29</f>
        <v>0</v>
      </c>
      <c r="AA29" s="99" t="s">
        <v>434</v>
      </c>
      <c r="AB29" s="99">
        <v>4</v>
      </c>
      <c r="AC29" s="100">
        <f>AB29/$X29</f>
        <v>0.22222222222222221</v>
      </c>
      <c r="AD29" s="119" t="s">
        <v>443</v>
      </c>
      <c r="AE29" s="99">
        <v>6</v>
      </c>
      <c r="AF29" s="100">
        <f>AE29/$X29</f>
        <v>0.33333333333333331</v>
      </c>
      <c r="AG29" s="119" t="s">
        <v>444</v>
      </c>
      <c r="AH29" s="13" t="s">
        <v>109</v>
      </c>
      <c r="AI29" s="13" t="s">
        <v>110</v>
      </c>
    </row>
    <row r="30" spans="1:120" s="5" customFormat="1" ht="84" x14ac:dyDescent="0.2">
      <c r="A30" s="234"/>
      <c r="B30" s="234"/>
      <c r="C30" s="234"/>
      <c r="D30" s="234" t="s">
        <v>35</v>
      </c>
      <c r="E30" s="253" t="s">
        <v>427</v>
      </c>
      <c r="F30" s="234"/>
      <c r="G30" s="234"/>
      <c r="H30" s="245"/>
      <c r="I30" s="246"/>
      <c r="J30" s="234"/>
      <c r="K30" s="234"/>
      <c r="L30" s="253"/>
      <c r="M30" s="299"/>
      <c r="N30" s="229"/>
      <c r="O30" s="226"/>
      <c r="P30" s="299"/>
      <c r="Q30" s="229"/>
      <c r="R30" s="226"/>
      <c r="S30" s="299"/>
      <c r="T30" s="229"/>
      <c r="U30" s="226"/>
      <c r="V30" s="13" t="s">
        <v>378</v>
      </c>
      <c r="W30" s="13" t="s">
        <v>379</v>
      </c>
      <c r="X30" s="116">
        <v>0.8</v>
      </c>
      <c r="Y30" s="119">
        <v>0</v>
      </c>
      <c r="Z30" s="100">
        <f t="shared" si="8"/>
        <v>0</v>
      </c>
      <c r="AA30" s="119" t="s">
        <v>445</v>
      </c>
      <c r="AB30" s="119">
        <f>1/1</f>
        <v>1</v>
      </c>
      <c r="AC30" s="100">
        <f>(AB30/$X30)*(8.3%*2)</f>
        <v>0.20750000000000002</v>
      </c>
      <c r="AD30" s="119" t="s">
        <v>446</v>
      </c>
      <c r="AE30" s="119">
        <f>1/1</f>
        <v>1</v>
      </c>
      <c r="AF30" s="100">
        <f>(AE30/$X30)*(8.3%*3)</f>
        <v>0.31125000000000003</v>
      </c>
      <c r="AG30" s="119" t="s">
        <v>447</v>
      </c>
      <c r="AH30" s="13" t="s">
        <v>109</v>
      </c>
      <c r="AI30" s="13" t="s">
        <v>110</v>
      </c>
    </row>
    <row r="31" spans="1:120" ht="75" x14ac:dyDescent="0.25">
      <c r="H31" s="245"/>
      <c r="M31" s="71" t="s">
        <v>156</v>
      </c>
      <c r="N31" s="97">
        <f>AVERAGE(N26:N30)</f>
        <v>0</v>
      </c>
      <c r="P31" s="71" t="s">
        <v>156</v>
      </c>
      <c r="Q31" s="97">
        <f>AVERAGE(Q26:Q30)</f>
        <v>0.10760869565217392</v>
      </c>
      <c r="S31" s="71" t="s">
        <v>156</v>
      </c>
      <c r="T31" s="97">
        <f>AVERAGE(T26:T30)</f>
        <v>0.25516304347826085</v>
      </c>
      <c r="Y31" s="71" t="s">
        <v>157</v>
      </c>
      <c r="Z31" s="97">
        <f>AVERAGE(Z26:Z30)</f>
        <v>1.4285714285714285E-2</v>
      </c>
      <c r="AB31" s="71" t="s">
        <v>157</v>
      </c>
      <c r="AC31" s="97">
        <f>AVERAGE(AC26:AC30)</f>
        <v>0.16100198412698413</v>
      </c>
      <c r="AE31" s="71" t="s">
        <v>157</v>
      </c>
      <c r="AF31" s="97">
        <f>AVERAGE(AF26:AF30)</f>
        <v>0.23257440476190477</v>
      </c>
      <c r="AG31" s="9"/>
      <c r="AH31" s="9"/>
      <c r="AI31" s="9"/>
      <c r="DM31"/>
      <c r="DN31"/>
      <c r="DO31"/>
      <c r="DP31"/>
    </row>
    <row r="32" spans="1:120" s="5" customFormat="1" ht="45" customHeight="1" x14ac:dyDescent="0.2">
      <c r="A32" s="234" t="s">
        <v>87</v>
      </c>
      <c r="B32" s="234" t="s">
        <v>252</v>
      </c>
      <c r="C32" s="234" t="s">
        <v>1098</v>
      </c>
      <c r="D32" s="234" t="s">
        <v>35</v>
      </c>
      <c r="E32" s="253" t="s">
        <v>448</v>
      </c>
      <c r="F32" s="234" t="s">
        <v>91</v>
      </c>
      <c r="G32" s="234" t="s">
        <v>254</v>
      </c>
      <c r="H32" s="245"/>
      <c r="I32" s="244">
        <v>760976565</v>
      </c>
      <c r="J32" s="234" t="s">
        <v>348</v>
      </c>
      <c r="K32" s="234" t="s">
        <v>349</v>
      </c>
      <c r="L32" s="271">
        <v>0.92</v>
      </c>
      <c r="M32" s="224">
        <f>1/2</f>
        <v>0.5</v>
      </c>
      <c r="N32" s="227">
        <f>(M32/$L32)*(8.3%*1)</f>
        <v>4.5108695652173916E-2</v>
      </c>
      <c r="O32" s="224" t="s">
        <v>449</v>
      </c>
      <c r="P32" s="224">
        <f>4/5</f>
        <v>0.8</v>
      </c>
      <c r="Q32" s="227">
        <f>(P32/$L32)*(8.3%*2)</f>
        <v>0.14434782608695654</v>
      </c>
      <c r="R32" s="224" t="s">
        <v>450</v>
      </c>
      <c r="S32" s="224">
        <f>7/8</f>
        <v>0.875</v>
      </c>
      <c r="T32" s="227">
        <f>(S32/$L32)*(8.3%*3)</f>
        <v>0.23682065217391304</v>
      </c>
      <c r="U32" s="224" t="s">
        <v>451</v>
      </c>
      <c r="V32" s="13" t="s">
        <v>353</v>
      </c>
      <c r="W32" s="13" t="s">
        <v>354</v>
      </c>
      <c r="X32" s="116">
        <v>0.92</v>
      </c>
      <c r="Y32" s="119">
        <v>0</v>
      </c>
      <c r="Z32" s="100">
        <f>(Y32/$X32)*(8.3%*1)</f>
        <v>0</v>
      </c>
      <c r="AA32" s="119" t="s">
        <v>452</v>
      </c>
      <c r="AB32" s="119">
        <v>0</v>
      </c>
      <c r="AC32" s="100"/>
      <c r="AD32" s="119" t="s">
        <v>453</v>
      </c>
      <c r="AE32" s="119">
        <f>4/4</f>
        <v>1</v>
      </c>
      <c r="AF32" s="100">
        <f>(AE32/$X32)*(8.3%*3)</f>
        <v>0.27065217391304347</v>
      </c>
      <c r="AG32" s="119" t="s">
        <v>454</v>
      </c>
      <c r="AH32" s="13" t="s">
        <v>109</v>
      </c>
      <c r="AI32" s="13" t="s">
        <v>110</v>
      </c>
    </row>
    <row r="33" spans="1:120" s="5" customFormat="1" ht="45" customHeight="1" x14ac:dyDescent="0.2">
      <c r="A33" s="234"/>
      <c r="B33" s="234"/>
      <c r="C33" s="234"/>
      <c r="D33" s="234"/>
      <c r="E33" s="253"/>
      <c r="F33" s="234"/>
      <c r="G33" s="234"/>
      <c r="H33" s="245"/>
      <c r="I33" s="246"/>
      <c r="J33" s="234"/>
      <c r="K33" s="234"/>
      <c r="L33" s="271"/>
      <c r="M33" s="226"/>
      <c r="N33" s="229"/>
      <c r="O33" s="226"/>
      <c r="P33" s="226"/>
      <c r="Q33" s="229"/>
      <c r="R33" s="226"/>
      <c r="S33" s="226"/>
      <c r="T33" s="229"/>
      <c r="U33" s="226"/>
      <c r="V33" s="13" t="s">
        <v>358</v>
      </c>
      <c r="W33" s="13" t="s">
        <v>359</v>
      </c>
      <c r="X33" s="116">
        <v>0.92</v>
      </c>
      <c r="Y33" s="119">
        <f>1/1</f>
        <v>1</v>
      </c>
      <c r="Z33" s="100">
        <f t="shared" ref="Z33:Z36" si="9">(Y33/$X33)*(8.3%*1)</f>
        <v>9.0217391304347833E-2</v>
      </c>
      <c r="AA33" s="119" t="s">
        <v>455</v>
      </c>
      <c r="AB33" s="119">
        <f>4/4</f>
        <v>1</v>
      </c>
      <c r="AC33" s="100">
        <f>(AB33/$X33)*(8.3%*2)</f>
        <v>0.18043478260869567</v>
      </c>
      <c r="AD33" s="119" t="s">
        <v>456</v>
      </c>
      <c r="AE33" s="119">
        <f>5/5</f>
        <v>1</v>
      </c>
      <c r="AF33" s="100">
        <f>(AE33/$X33)*(8.3%*3)</f>
        <v>0.27065217391304347</v>
      </c>
      <c r="AG33" s="119" t="s">
        <v>457</v>
      </c>
      <c r="AH33" s="13" t="s">
        <v>109</v>
      </c>
      <c r="AI33" s="13" t="s">
        <v>110</v>
      </c>
    </row>
    <row r="34" spans="1:120" s="5" customFormat="1" ht="45" customHeight="1" x14ac:dyDescent="0.2">
      <c r="A34" s="234"/>
      <c r="B34" s="234"/>
      <c r="C34" s="234"/>
      <c r="D34" s="234"/>
      <c r="E34" s="253"/>
      <c r="F34" s="234"/>
      <c r="G34" s="234"/>
      <c r="H34" s="245"/>
      <c r="I34" s="244">
        <v>437049490</v>
      </c>
      <c r="J34" s="234" t="s">
        <v>363</v>
      </c>
      <c r="K34" s="234" t="s">
        <v>364</v>
      </c>
      <c r="L34" s="253">
        <v>265</v>
      </c>
      <c r="M34" s="297">
        <v>5</v>
      </c>
      <c r="N34" s="227">
        <f>M34/$L34</f>
        <v>1.8867924528301886E-2</v>
      </c>
      <c r="O34" s="224" t="s">
        <v>458</v>
      </c>
      <c r="P34" s="297">
        <v>45</v>
      </c>
      <c r="Q34" s="227">
        <f>P34/$L34</f>
        <v>0.16981132075471697</v>
      </c>
      <c r="R34" s="224" t="s">
        <v>459</v>
      </c>
      <c r="S34" s="297">
        <v>56</v>
      </c>
      <c r="T34" s="227">
        <f>S34/$L34</f>
        <v>0.21132075471698114</v>
      </c>
      <c r="U34" s="224" t="s">
        <v>460</v>
      </c>
      <c r="V34" s="13" t="s">
        <v>368</v>
      </c>
      <c r="W34" s="13" t="s">
        <v>369</v>
      </c>
      <c r="X34" s="114">
        <v>6</v>
      </c>
      <c r="Y34" s="99">
        <v>0</v>
      </c>
      <c r="Z34" s="100">
        <f>Y34/$X34</f>
        <v>0</v>
      </c>
      <c r="AA34" s="119" t="s">
        <v>461</v>
      </c>
      <c r="AB34" s="99">
        <v>4</v>
      </c>
      <c r="AC34" s="100">
        <f>AB34/$X34</f>
        <v>0.66666666666666663</v>
      </c>
      <c r="AD34" s="119" t="s">
        <v>462</v>
      </c>
      <c r="AE34" s="99">
        <v>5</v>
      </c>
      <c r="AF34" s="100">
        <f>AE34/$X34</f>
        <v>0.83333333333333337</v>
      </c>
      <c r="AG34" s="119" t="s">
        <v>463</v>
      </c>
      <c r="AH34" s="13" t="s">
        <v>109</v>
      </c>
      <c r="AI34" s="13" t="s">
        <v>110</v>
      </c>
    </row>
    <row r="35" spans="1:120" s="5" customFormat="1" ht="45" customHeight="1" x14ac:dyDescent="0.2">
      <c r="A35" s="234"/>
      <c r="B35" s="234"/>
      <c r="C35" s="234"/>
      <c r="D35" s="234"/>
      <c r="E35" s="253"/>
      <c r="F35" s="234"/>
      <c r="G35" s="234"/>
      <c r="H35" s="245"/>
      <c r="I35" s="245"/>
      <c r="J35" s="234"/>
      <c r="K35" s="234"/>
      <c r="L35" s="253"/>
      <c r="M35" s="298"/>
      <c r="N35" s="228"/>
      <c r="O35" s="225"/>
      <c r="P35" s="298"/>
      <c r="Q35" s="228"/>
      <c r="R35" s="225"/>
      <c r="S35" s="298"/>
      <c r="T35" s="228"/>
      <c r="U35" s="225"/>
      <c r="V35" s="13" t="s">
        <v>373</v>
      </c>
      <c r="W35" s="13" t="s">
        <v>374</v>
      </c>
      <c r="X35" s="114">
        <v>265</v>
      </c>
      <c r="Y35" s="99">
        <v>13</v>
      </c>
      <c r="Z35" s="100">
        <f>Y35/$X35</f>
        <v>4.9056603773584909E-2</v>
      </c>
      <c r="AA35" s="119" t="s">
        <v>464</v>
      </c>
      <c r="AB35" s="99">
        <v>34</v>
      </c>
      <c r="AC35" s="100">
        <f>AB35/$X35</f>
        <v>0.12830188679245283</v>
      </c>
      <c r="AD35" s="119" t="s">
        <v>465</v>
      </c>
      <c r="AE35" s="99">
        <v>44</v>
      </c>
      <c r="AF35" s="100">
        <f>AE35/$X35</f>
        <v>0.16603773584905659</v>
      </c>
      <c r="AG35" s="119" t="s">
        <v>466</v>
      </c>
      <c r="AH35" s="13" t="s">
        <v>109</v>
      </c>
      <c r="AI35" s="13" t="s">
        <v>110</v>
      </c>
    </row>
    <row r="36" spans="1:120" s="5" customFormat="1" ht="120" x14ac:dyDescent="0.2">
      <c r="A36" s="234"/>
      <c r="B36" s="234"/>
      <c r="C36" s="234"/>
      <c r="D36" s="234"/>
      <c r="E36" s="253"/>
      <c r="F36" s="234"/>
      <c r="G36" s="234"/>
      <c r="H36" s="245"/>
      <c r="I36" s="246"/>
      <c r="J36" s="234"/>
      <c r="K36" s="234"/>
      <c r="L36" s="253"/>
      <c r="M36" s="299"/>
      <c r="N36" s="229"/>
      <c r="O36" s="226"/>
      <c r="P36" s="299"/>
      <c r="Q36" s="229"/>
      <c r="R36" s="226"/>
      <c r="S36" s="299"/>
      <c r="T36" s="229"/>
      <c r="U36" s="226"/>
      <c r="V36" s="13" t="s">
        <v>378</v>
      </c>
      <c r="W36" s="13" t="s">
        <v>379</v>
      </c>
      <c r="X36" s="116">
        <v>0.8</v>
      </c>
      <c r="Y36" s="119">
        <v>0</v>
      </c>
      <c r="Z36" s="100">
        <f t="shared" si="9"/>
        <v>0</v>
      </c>
      <c r="AA36" s="119" t="s">
        <v>467</v>
      </c>
      <c r="AB36" s="119">
        <v>0</v>
      </c>
      <c r="AC36" s="100"/>
      <c r="AD36" s="119" t="s">
        <v>468</v>
      </c>
      <c r="AE36" s="119">
        <f>2/2</f>
        <v>1</v>
      </c>
      <c r="AF36" s="103">
        <f>(AE36/$X36)*(8.3%*3)</f>
        <v>0.31125000000000003</v>
      </c>
      <c r="AG36" s="119" t="s">
        <v>469</v>
      </c>
      <c r="AH36" s="13" t="s">
        <v>109</v>
      </c>
      <c r="AI36" s="13" t="s">
        <v>110</v>
      </c>
    </row>
    <row r="37" spans="1:120" ht="75" x14ac:dyDescent="0.25">
      <c r="H37" s="245"/>
      <c r="M37" s="71" t="s">
        <v>156</v>
      </c>
      <c r="N37" s="97">
        <f>AVERAGE(N32:N36)</f>
        <v>3.1988310090237899E-2</v>
      </c>
      <c r="P37" s="71" t="s">
        <v>156</v>
      </c>
      <c r="Q37" s="97">
        <f>AVERAGE(Q32:Q36)</f>
        <v>0.15707957342083675</v>
      </c>
      <c r="S37" s="71" t="s">
        <v>156</v>
      </c>
      <c r="T37" s="97">
        <f>AVERAGE(T32:T36)</f>
        <v>0.22407070344544711</v>
      </c>
      <c r="Y37" s="71" t="s">
        <v>157</v>
      </c>
      <c r="Z37" s="97">
        <f>AVERAGE(Z32:Z36)</f>
        <v>2.7854799015586552E-2</v>
      </c>
      <c r="AB37" s="71" t="s">
        <v>157</v>
      </c>
      <c r="AC37" s="97">
        <f>AVERAGE(AC32:AC36)</f>
        <v>0.32513444535593838</v>
      </c>
      <c r="AE37" s="71" t="s">
        <v>157</v>
      </c>
      <c r="AF37" s="97">
        <f>AVERAGE(AF32:AF36)</f>
        <v>0.3703850834016954</v>
      </c>
      <c r="AG37" s="9"/>
      <c r="AH37" s="9"/>
      <c r="AI37" s="9"/>
      <c r="DM37"/>
      <c r="DN37"/>
      <c r="DO37"/>
      <c r="DP37"/>
    </row>
    <row r="38" spans="1:120" s="5" customFormat="1" ht="45" customHeight="1" x14ac:dyDescent="0.2">
      <c r="A38" s="238" t="s">
        <v>87</v>
      </c>
      <c r="B38" s="238" t="s">
        <v>252</v>
      </c>
      <c r="C38" s="238" t="s">
        <v>1098</v>
      </c>
      <c r="D38" s="238" t="s">
        <v>35</v>
      </c>
      <c r="E38" s="241" t="s">
        <v>470</v>
      </c>
      <c r="F38" s="238" t="s">
        <v>91</v>
      </c>
      <c r="G38" s="238" t="s">
        <v>254</v>
      </c>
      <c r="H38" s="245"/>
      <c r="I38" s="22">
        <v>441776466</v>
      </c>
      <c r="J38" s="112" t="s">
        <v>348</v>
      </c>
      <c r="K38" s="112" t="s">
        <v>349</v>
      </c>
      <c r="L38" s="116">
        <v>0.92</v>
      </c>
      <c r="M38" s="119">
        <f>10/11</f>
        <v>0.90909090909090906</v>
      </c>
      <c r="N38" s="83">
        <f>(M38/$L38)*(8.3%*1)</f>
        <v>8.201581027667984E-2</v>
      </c>
      <c r="O38" s="119" t="s">
        <v>471</v>
      </c>
      <c r="P38" s="119">
        <v>0.91</v>
      </c>
      <c r="Q38" s="83">
        <f>(P38/$L38)*(8.3%*2)</f>
        <v>0.16419565217391305</v>
      </c>
      <c r="R38" s="119" t="s">
        <v>472</v>
      </c>
      <c r="S38" s="119">
        <f>29/31</f>
        <v>0.93548387096774188</v>
      </c>
      <c r="T38" s="83">
        <f>(S38/$L38)*(8.3%*3)</f>
        <v>0.25319074333800839</v>
      </c>
      <c r="U38" s="119" t="s">
        <v>473</v>
      </c>
      <c r="V38" s="234" t="s">
        <v>96</v>
      </c>
      <c r="W38" s="234"/>
      <c r="X38" s="234"/>
      <c r="Y38" s="89"/>
      <c r="Z38" s="101"/>
      <c r="AA38" s="89"/>
      <c r="AB38" s="89"/>
      <c r="AC38" s="101"/>
      <c r="AD38" s="89"/>
      <c r="AE38" s="89"/>
      <c r="AF38" s="101"/>
      <c r="AG38" s="89"/>
      <c r="AH38" s="13" t="s">
        <v>109</v>
      </c>
      <c r="AI38" s="13" t="s">
        <v>110</v>
      </c>
    </row>
    <row r="39" spans="1:120" s="5" customFormat="1" ht="45" customHeight="1" x14ac:dyDescent="0.2">
      <c r="A39" s="239"/>
      <c r="B39" s="239"/>
      <c r="C39" s="239"/>
      <c r="D39" s="239"/>
      <c r="E39" s="242"/>
      <c r="F39" s="239"/>
      <c r="G39" s="239"/>
      <c r="H39" s="245"/>
      <c r="I39" s="244">
        <v>529940080</v>
      </c>
      <c r="J39" s="234" t="s">
        <v>363</v>
      </c>
      <c r="K39" s="234" t="s">
        <v>364</v>
      </c>
      <c r="L39" s="253">
        <v>412</v>
      </c>
      <c r="M39" s="297">
        <v>16</v>
      </c>
      <c r="N39" s="227">
        <f>M39/$L39</f>
        <v>3.8834951456310676E-2</v>
      </c>
      <c r="O39" s="224" t="s">
        <v>474</v>
      </c>
      <c r="P39" s="297">
        <v>66</v>
      </c>
      <c r="Q39" s="227">
        <f>P39/$L39</f>
        <v>0.16019417475728157</v>
      </c>
      <c r="R39" s="224" t="s">
        <v>475</v>
      </c>
      <c r="S39" s="297">
        <v>86</v>
      </c>
      <c r="T39" s="227">
        <f>S39/$L39</f>
        <v>0.20873786407766989</v>
      </c>
      <c r="U39" s="224" t="s">
        <v>476</v>
      </c>
      <c r="V39" s="13" t="s">
        <v>368</v>
      </c>
      <c r="W39" s="13" t="s">
        <v>369</v>
      </c>
      <c r="X39" s="114">
        <v>119</v>
      </c>
      <c r="Y39" s="99">
        <v>5</v>
      </c>
      <c r="Z39" s="100">
        <f t="shared" ref="Z39:Z40" si="10">Y39/$X39</f>
        <v>4.2016806722689079E-2</v>
      </c>
      <c r="AA39" s="119" t="s">
        <v>477</v>
      </c>
      <c r="AB39" s="99">
        <v>18</v>
      </c>
      <c r="AC39" s="100">
        <f t="shared" ref="AC39:AC40" si="11">AB39/$X39</f>
        <v>0.15126050420168066</v>
      </c>
      <c r="AD39" s="119" t="s">
        <v>478</v>
      </c>
      <c r="AE39" s="99">
        <v>35</v>
      </c>
      <c r="AF39" s="100">
        <f t="shared" ref="AF39:AF41" si="12">AE39/$X39</f>
        <v>0.29411764705882354</v>
      </c>
      <c r="AG39" s="119" t="s">
        <v>479</v>
      </c>
      <c r="AH39" s="13" t="s">
        <v>109</v>
      </c>
      <c r="AI39" s="13" t="s">
        <v>110</v>
      </c>
    </row>
    <row r="40" spans="1:120" s="5" customFormat="1" ht="45" customHeight="1" x14ac:dyDescent="0.2">
      <c r="A40" s="239"/>
      <c r="B40" s="239"/>
      <c r="C40" s="239"/>
      <c r="D40" s="239"/>
      <c r="E40" s="242"/>
      <c r="F40" s="239"/>
      <c r="G40" s="239"/>
      <c r="H40" s="245"/>
      <c r="I40" s="245"/>
      <c r="J40" s="234"/>
      <c r="K40" s="234" t="s">
        <v>364</v>
      </c>
      <c r="L40" s="253">
        <v>412</v>
      </c>
      <c r="M40" s="298"/>
      <c r="N40" s="228"/>
      <c r="O40" s="225"/>
      <c r="P40" s="298"/>
      <c r="Q40" s="228"/>
      <c r="R40" s="225"/>
      <c r="S40" s="298"/>
      <c r="T40" s="228"/>
      <c r="U40" s="225"/>
      <c r="V40" s="13" t="s">
        <v>480</v>
      </c>
      <c r="W40" s="13" t="s">
        <v>481</v>
      </c>
      <c r="X40" s="114">
        <v>397</v>
      </c>
      <c r="Y40" s="99">
        <v>23</v>
      </c>
      <c r="Z40" s="103">
        <f t="shared" si="10"/>
        <v>5.793450881612091E-2</v>
      </c>
      <c r="AA40" s="119" t="s">
        <v>482</v>
      </c>
      <c r="AB40" s="99">
        <v>55</v>
      </c>
      <c r="AC40" s="100">
        <f t="shared" si="11"/>
        <v>0.1385390428211587</v>
      </c>
      <c r="AD40" s="119" t="s">
        <v>483</v>
      </c>
      <c r="AE40" s="99">
        <v>73</v>
      </c>
      <c r="AF40" s="100">
        <f t="shared" si="12"/>
        <v>0.18387909319899245</v>
      </c>
      <c r="AG40" s="119" t="s">
        <v>484</v>
      </c>
      <c r="AH40" s="13" t="s">
        <v>109</v>
      </c>
      <c r="AI40" s="13" t="s">
        <v>110</v>
      </c>
    </row>
    <row r="41" spans="1:120" s="5" customFormat="1" ht="180" x14ac:dyDescent="0.2">
      <c r="A41" s="239"/>
      <c r="B41" s="239"/>
      <c r="C41" s="239"/>
      <c r="D41" s="239"/>
      <c r="E41" s="242"/>
      <c r="F41" s="239"/>
      <c r="G41" s="239"/>
      <c r="H41" s="245"/>
      <c r="I41" s="246"/>
      <c r="J41" s="234"/>
      <c r="K41" s="234" t="s">
        <v>364</v>
      </c>
      <c r="L41" s="253">
        <v>412</v>
      </c>
      <c r="M41" s="299"/>
      <c r="N41" s="229"/>
      <c r="O41" s="226"/>
      <c r="P41" s="299"/>
      <c r="Q41" s="229"/>
      <c r="R41" s="226"/>
      <c r="S41" s="299"/>
      <c r="T41" s="229"/>
      <c r="U41" s="226"/>
      <c r="V41" s="13" t="s">
        <v>378</v>
      </c>
      <c r="W41" s="13" t="s">
        <v>379</v>
      </c>
      <c r="X41" s="114">
        <v>138</v>
      </c>
      <c r="Y41" s="104">
        <v>0</v>
      </c>
      <c r="Z41" s="100"/>
      <c r="AA41" s="119" t="s">
        <v>485</v>
      </c>
      <c r="AB41" s="99">
        <v>0</v>
      </c>
      <c r="AC41" s="100"/>
      <c r="AD41" s="119" t="s">
        <v>485</v>
      </c>
      <c r="AE41" s="99">
        <v>21</v>
      </c>
      <c r="AF41" s="100">
        <f t="shared" si="12"/>
        <v>0.15217391304347827</v>
      </c>
      <c r="AG41" s="119" t="s">
        <v>486</v>
      </c>
      <c r="AH41" s="13" t="s">
        <v>109</v>
      </c>
      <c r="AI41" s="13" t="s">
        <v>110</v>
      </c>
    </row>
    <row r="42" spans="1:120" s="5" customFormat="1" ht="45" customHeight="1" x14ac:dyDescent="0.2">
      <c r="A42" s="239"/>
      <c r="B42" s="239"/>
      <c r="C42" s="239"/>
      <c r="D42" s="239"/>
      <c r="E42" s="242"/>
      <c r="F42" s="239"/>
      <c r="G42" s="239"/>
      <c r="H42" s="245"/>
      <c r="I42" s="115">
        <v>439087717</v>
      </c>
      <c r="J42" s="112" t="s">
        <v>487</v>
      </c>
      <c r="K42" s="112" t="s">
        <v>488</v>
      </c>
      <c r="L42" s="116">
        <v>0.24</v>
      </c>
      <c r="M42" s="119"/>
      <c r="N42" s="83"/>
      <c r="O42" s="119" t="s">
        <v>489</v>
      </c>
      <c r="P42" s="119"/>
      <c r="Q42" s="83"/>
      <c r="R42" s="119" t="s">
        <v>489</v>
      </c>
      <c r="S42" s="119">
        <v>0.04</v>
      </c>
      <c r="T42" s="102">
        <f>(S42/$L42)*(8.3%*3)</f>
        <v>4.1500000000000002E-2</v>
      </c>
      <c r="U42" s="119" t="s">
        <v>490</v>
      </c>
      <c r="V42" s="234" t="s">
        <v>96</v>
      </c>
      <c r="W42" s="234"/>
      <c r="X42" s="234"/>
      <c r="Y42" s="89"/>
      <c r="Z42" s="101"/>
      <c r="AA42" s="89"/>
      <c r="AB42" s="89"/>
      <c r="AC42" s="101"/>
      <c r="AD42" s="89"/>
      <c r="AE42" s="89"/>
      <c r="AF42" s="101"/>
      <c r="AG42" s="89"/>
      <c r="AH42" s="13" t="s">
        <v>109</v>
      </c>
      <c r="AI42" s="13" t="s">
        <v>110</v>
      </c>
    </row>
    <row r="43" spans="1:120" s="5" customFormat="1" ht="45" customHeight="1" x14ac:dyDescent="0.2">
      <c r="A43" s="239"/>
      <c r="B43" s="239"/>
      <c r="C43" s="239"/>
      <c r="D43" s="239"/>
      <c r="E43" s="242"/>
      <c r="F43" s="239"/>
      <c r="G43" s="239"/>
      <c r="H43" s="245"/>
      <c r="I43" s="115">
        <v>312349628</v>
      </c>
      <c r="J43" s="112" t="s">
        <v>491</v>
      </c>
      <c r="K43" s="112" t="s">
        <v>492</v>
      </c>
      <c r="L43" s="116">
        <v>0.95</v>
      </c>
      <c r="M43" s="119">
        <v>0.98</v>
      </c>
      <c r="N43" s="83">
        <f>(M43/$L43)*(8.3%*1)</f>
        <v>8.5621052631578959E-2</v>
      </c>
      <c r="O43" s="119" t="s">
        <v>493</v>
      </c>
      <c r="P43" s="119">
        <v>0.99</v>
      </c>
      <c r="Q43" s="83">
        <f t="shared" ref="Q43:Q51" si="13">(P43/$L43)*(8.3%*2)</f>
        <v>0.17298947368421055</v>
      </c>
      <c r="R43" s="119" t="s">
        <v>494</v>
      </c>
      <c r="S43" s="119">
        <f>93/94</f>
        <v>0.98936170212765961</v>
      </c>
      <c r="T43" s="83">
        <f t="shared" ref="T43:T51" si="14">(S43/$L43)*(8.3%*3)</f>
        <v>0.2593169092945129</v>
      </c>
      <c r="U43" s="119" t="s">
        <v>495</v>
      </c>
      <c r="V43" s="234" t="s">
        <v>96</v>
      </c>
      <c r="W43" s="234"/>
      <c r="X43" s="234"/>
      <c r="Y43" s="89"/>
      <c r="Z43" s="101"/>
      <c r="AA43" s="89"/>
      <c r="AB43" s="89"/>
      <c r="AC43" s="101"/>
      <c r="AD43" s="89"/>
      <c r="AE43" s="89"/>
      <c r="AF43" s="101"/>
      <c r="AG43" s="89"/>
      <c r="AH43" s="13" t="s">
        <v>109</v>
      </c>
      <c r="AI43" s="13" t="s">
        <v>110</v>
      </c>
    </row>
    <row r="44" spans="1:120" s="5" customFormat="1" ht="45" customHeight="1" x14ac:dyDescent="0.2">
      <c r="A44" s="240"/>
      <c r="B44" s="240"/>
      <c r="C44" s="240"/>
      <c r="D44" s="240"/>
      <c r="E44" s="243"/>
      <c r="F44" s="240"/>
      <c r="G44" s="240"/>
      <c r="H44" s="245"/>
      <c r="I44" s="115">
        <v>308257208</v>
      </c>
      <c r="J44" s="112" t="s">
        <v>496</v>
      </c>
      <c r="K44" s="112" t="s">
        <v>497</v>
      </c>
      <c r="L44" s="116">
        <v>0.85</v>
      </c>
      <c r="M44" s="119">
        <v>0.09</v>
      </c>
      <c r="N44" s="83">
        <f>(M44/$L44)*(8.3%*1)</f>
        <v>8.788235294117647E-3</v>
      </c>
      <c r="O44" s="119" t="s">
        <v>498</v>
      </c>
      <c r="P44" s="119">
        <v>0.51</v>
      </c>
      <c r="Q44" s="83">
        <f t="shared" si="13"/>
        <v>9.9600000000000008E-2</v>
      </c>
      <c r="R44" s="119" t="s">
        <v>499</v>
      </c>
      <c r="S44" s="119">
        <f>82/111</f>
        <v>0.73873873873873874</v>
      </c>
      <c r="T44" s="83">
        <f t="shared" si="14"/>
        <v>0.21640699523052465</v>
      </c>
      <c r="U44" s="119" t="s">
        <v>500</v>
      </c>
      <c r="V44" s="234" t="s">
        <v>96</v>
      </c>
      <c r="W44" s="234"/>
      <c r="X44" s="234"/>
      <c r="Y44" s="89"/>
      <c r="Z44" s="101"/>
      <c r="AA44" s="89"/>
      <c r="AB44" s="89"/>
      <c r="AC44" s="101"/>
      <c r="AD44" s="89"/>
      <c r="AE44" s="89"/>
      <c r="AF44" s="101"/>
      <c r="AG44" s="89"/>
      <c r="AH44" s="13" t="s">
        <v>109</v>
      </c>
      <c r="AI44" s="13" t="s">
        <v>110</v>
      </c>
    </row>
    <row r="45" spans="1:120" ht="75" x14ac:dyDescent="0.25">
      <c r="H45" s="245"/>
      <c r="M45" s="71" t="s">
        <v>156</v>
      </c>
      <c r="N45" s="97">
        <f>AVERAGE(N38:N44)</f>
        <v>5.3815012414671778E-2</v>
      </c>
      <c r="P45" s="71" t="s">
        <v>156</v>
      </c>
      <c r="Q45" s="97">
        <f>AVERAGE(Q38:Q44)</f>
        <v>0.14924482515385129</v>
      </c>
      <c r="S45" s="71" t="s">
        <v>156</v>
      </c>
      <c r="T45" s="97">
        <f>AVERAGE(T38:T44)</f>
        <v>0.19583050238814317</v>
      </c>
      <c r="Y45" s="71" t="s">
        <v>157</v>
      </c>
      <c r="Z45" s="97">
        <f>AVERAGE(Z39:Z41)</f>
        <v>4.9975657769404991E-2</v>
      </c>
      <c r="AB45" s="71" t="s">
        <v>157</v>
      </c>
      <c r="AC45" s="97">
        <f>AVERAGE(AC38:AC44)</f>
        <v>0.14489977351141969</v>
      </c>
      <c r="AE45" s="71" t="s">
        <v>157</v>
      </c>
      <c r="AF45" s="97">
        <f>AVERAGE(AF38:AF44)</f>
        <v>0.21005688443376477</v>
      </c>
      <c r="AG45" s="9"/>
      <c r="AH45" s="9"/>
      <c r="AI45" s="9"/>
      <c r="DM45"/>
      <c r="DN45"/>
      <c r="DO45"/>
      <c r="DP45"/>
    </row>
    <row r="46" spans="1:120" s="5" customFormat="1" ht="216" x14ac:dyDescent="0.2">
      <c r="A46" s="244" t="s">
        <v>87</v>
      </c>
      <c r="B46" s="244" t="s">
        <v>252</v>
      </c>
      <c r="C46" s="244" t="s">
        <v>1098</v>
      </c>
      <c r="D46" s="244" t="s">
        <v>35</v>
      </c>
      <c r="E46" s="300" t="s">
        <v>501</v>
      </c>
      <c r="F46" s="244" t="s">
        <v>91</v>
      </c>
      <c r="G46" s="244" t="s">
        <v>254</v>
      </c>
      <c r="H46" s="245"/>
      <c r="I46" s="22">
        <v>70294322</v>
      </c>
      <c r="J46" s="112" t="s">
        <v>491</v>
      </c>
      <c r="K46" s="112" t="s">
        <v>492</v>
      </c>
      <c r="L46" s="119">
        <v>0.95</v>
      </c>
      <c r="M46" s="119">
        <f>2/2</f>
        <v>1</v>
      </c>
      <c r="N46" s="83">
        <f t="shared" ref="N46:N51" si="15">(M46/$L46)*(8.3%*1)</f>
        <v>8.7368421052631581E-2</v>
      </c>
      <c r="O46" s="119" t="s">
        <v>502</v>
      </c>
      <c r="P46" s="119">
        <f>7/7</f>
        <v>1</v>
      </c>
      <c r="Q46" s="83">
        <f t="shared" si="13"/>
        <v>0.17473684210526316</v>
      </c>
      <c r="R46" s="119" t="s">
        <v>503</v>
      </c>
      <c r="S46" s="119">
        <f>10/10</f>
        <v>1</v>
      </c>
      <c r="T46" s="83">
        <f t="shared" si="14"/>
        <v>0.26210526315789473</v>
      </c>
      <c r="U46" s="119" t="s">
        <v>504</v>
      </c>
      <c r="V46" s="234" t="s">
        <v>96</v>
      </c>
      <c r="W46" s="234"/>
      <c r="X46" s="234"/>
      <c r="Y46" s="89"/>
      <c r="Z46" s="101"/>
      <c r="AA46" s="89"/>
      <c r="AB46" s="89"/>
      <c r="AC46" s="101"/>
      <c r="AD46" s="89"/>
      <c r="AE46" s="89"/>
      <c r="AF46" s="101"/>
      <c r="AG46" s="89"/>
      <c r="AH46" s="13" t="s">
        <v>109</v>
      </c>
      <c r="AI46" s="13" t="s">
        <v>110</v>
      </c>
    </row>
    <row r="47" spans="1:120" s="5" customFormat="1" ht="300" x14ac:dyDescent="0.2">
      <c r="A47" s="245"/>
      <c r="B47" s="245"/>
      <c r="C47" s="245"/>
      <c r="D47" s="245"/>
      <c r="E47" s="301"/>
      <c r="F47" s="245"/>
      <c r="G47" s="245"/>
      <c r="H47" s="245"/>
      <c r="I47" s="22">
        <v>191827420</v>
      </c>
      <c r="J47" s="112" t="s">
        <v>496</v>
      </c>
      <c r="K47" s="112" t="s">
        <v>497</v>
      </c>
      <c r="L47" s="119">
        <v>0.85</v>
      </c>
      <c r="M47" s="119">
        <f>4/24</f>
        <v>0.16666666666666666</v>
      </c>
      <c r="N47" s="83">
        <f t="shared" si="15"/>
        <v>1.6274509803921568E-2</v>
      </c>
      <c r="O47" s="119" t="s">
        <v>505</v>
      </c>
      <c r="P47" s="119">
        <f>51/51</f>
        <v>1</v>
      </c>
      <c r="Q47" s="83">
        <f t="shared" si="13"/>
        <v>0.19529411764705884</v>
      </c>
      <c r="R47" s="119" t="s">
        <v>506</v>
      </c>
      <c r="S47" s="119">
        <f>67/87</f>
        <v>0.77011494252873558</v>
      </c>
      <c r="T47" s="83">
        <f t="shared" si="14"/>
        <v>0.22559837728194723</v>
      </c>
      <c r="U47" s="119" t="s">
        <v>507</v>
      </c>
      <c r="V47" s="234" t="s">
        <v>96</v>
      </c>
      <c r="W47" s="234"/>
      <c r="X47" s="234"/>
      <c r="Y47" s="89"/>
      <c r="Z47" s="101"/>
      <c r="AA47" s="89"/>
      <c r="AB47" s="89"/>
      <c r="AC47" s="101"/>
      <c r="AD47" s="89"/>
      <c r="AE47" s="89"/>
      <c r="AF47" s="101"/>
      <c r="AG47" s="89"/>
      <c r="AH47" s="13" t="s">
        <v>109</v>
      </c>
      <c r="AI47" s="13" t="s">
        <v>110</v>
      </c>
    </row>
    <row r="48" spans="1:120" s="5" customFormat="1" ht="144" x14ac:dyDescent="0.2">
      <c r="A48" s="245"/>
      <c r="B48" s="245"/>
      <c r="C48" s="245"/>
      <c r="D48" s="245"/>
      <c r="E48" s="301"/>
      <c r="F48" s="245"/>
      <c r="G48" s="245"/>
      <c r="H48" s="245"/>
      <c r="I48" s="22">
        <v>456376110</v>
      </c>
      <c r="J48" s="112" t="s">
        <v>508</v>
      </c>
      <c r="K48" s="112" t="s">
        <v>509</v>
      </c>
      <c r="L48" s="119">
        <v>0.95</v>
      </c>
      <c r="M48" s="119">
        <v>0</v>
      </c>
      <c r="N48" s="83">
        <f t="shared" si="15"/>
        <v>0</v>
      </c>
      <c r="O48" s="119" t="s">
        <v>510</v>
      </c>
      <c r="P48" s="119">
        <v>0.33</v>
      </c>
      <c r="Q48" s="83">
        <f t="shared" si="13"/>
        <v>5.7663157894736847E-2</v>
      </c>
      <c r="R48" s="119" t="s">
        <v>511</v>
      </c>
      <c r="S48" s="119">
        <f>6/14</f>
        <v>0.42857142857142855</v>
      </c>
      <c r="T48" s="83">
        <f t="shared" si="14"/>
        <v>0.11233082706766917</v>
      </c>
      <c r="U48" s="119" t="s">
        <v>512</v>
      </c>
      <c r="V48" s="234" t="s">
        <v>96</v>
      </c>
      <c r="W48" s="234"/>
      <c r="X48" s="234"/>
      <c r="Y48" s="89"/>
      <c r="Z48" s="101"/>
      <c r="AA48" s="89"/>
      <c r="AB48" s="89"/>
      <c r="AC48" s="101"/>
      <c r="AD48" s="89"/>
      <c r="AE48" s="89"/>
      <c r="AF48" s="101"/>
      <c r="AG48" s="89"/>
      <c r="AH48" s="13" t="s">
        <v>109</v>
      </c>
      <c r="AI48" s="13" t="s">
        <v>110</v>
      </c>
    </row>
    <row r="49" spans="1:120" s="5" customFormat="1" ht="132" x14ac:dyDescent="0.2">
      <c r="A49" s="245"/>
      <c r="B49" s="245"/>
      <c r="C49" s="245"/>
      <c r="D49" s="245"/>
      <c r="E49" s="301"/>
      <c r="F49" s="245"/>
      <c r="G49" s="245"/>
      <c r="H49" s="245"/>
      <c r="I49" s="21">
        <v>266629092</v>
      </c>
      <c r="J49" s="112" t="s">
        <v>513</v>
      </c>
      <c r="K49" s="112" t="s">
        <v>514</v>
      </c>
      <c r="L49" s="119">
        <v>0.95</v>
      </c>
      <c r="M49" s="119">
        <v>0.55000000000000004</v>
      </c>
      <c r="N49" s="83">
        <f t="shared" si="15"/>
        <v>4.8052631578947375E-2</v>
      </c>
      <c r="O49" s="119" t="s">
        <v>515</v>
      </c>
      <c r="P49" s="119">
        <v>0.67</v>
      </c>
      <c r="Q49" s="83">
        <f t="shared" si="13"/>
        <v>0.11707368421052633</v>
      </c>
      <c r="R49" s="119" t="s">
        <v>516</v>
      </c>
      <c r="S49" s="119">
        <f>24/36</f>
        <v>0.66666666666666663</v>
      </c>
      <c r="T49" s="83">
        <f t="shared" si="14"/>
        <v>0.17473684210526313</v>
      </c>
      <c r="U49" s="119" t="s">
        <v>517</v>
      </c>
      <c r="V49" s="234" t="s">
        <v>96</v>
      </c>
      <c r="W49" s="234"/>
      <c r="X49" s="234"/>
      <c r="Y49" s="89"/>
      <c r="Z49" s="101"/>
      <c r="AA49" s="89"/>
      <c r="AB49" s="89"/>
      <c r="AC49" s="101"/>
      <c r="AD49" s="89"/>
      <c r="AE49" s="89"/>
      <c r="AF49" s="101"/>
      <c r="AG49" s="89"/>
      <c r="AH49" s="13" t="s">
        <v>109</v>
      </c>
      <c r="AI49" s="13" t="s">
        <v>110</v>
      </c>
    </row>
    <row r="50" spans="1:120" s="5" customFormat="1" ht="45" customHeight="1" x14ac:dyDescent="0.2">
      <c r="A50" s="245"/>
      <c r="B50" s="245"/>
      <c r="C50" s="245"/>
      <c r="D50" s="245"/>
      <c r="E50" s="301"/>
      <c r="F50" s="245"/>
      <c r="G50" s="245"/>
      <c r="H50" s="245"/>
      <c r="I50" s="115">
        <v>352419242</v>
      </c>
      <c r="J50" s="112" t="s">
        <v>518</v>
      </c>
      <c r="K50" s="112" t="s">
        <v>519</v>
      </c>
      <c r="L50" s="119">
        <v>0.95</v>
      </c>
      <c r="M50" s="119">
        <v>0.83</v>
      </c>
      <c r="N50" s="83">
        <f t="shared" si="15"/>
        <v>7.2515789473684214E-2</v>
      </c>
      <c r="O50" s="119" t="s">
        <v>520</v>
      </c>
      <c r="P50" s="119">
        <v>0.79</v>
      </c>
      <c r="Q50" s="83">
        <f t="shared" si="13"/>
        <v>0.13804210526315791</v>
      </c>
      <c r="R50" s="119" t="s">
        <v>521</v>
      </c>
      <c r="S50" s="119">
        <f>19/22</f>
        <v>0.86363636363636365</v>
      </c>
      <c r="T50" s="83">
        <f t="shared" si="14"/>
        <v>0.22636363636363638</v>
      </c>
      <c r="U50" s="119" t="s">
        <v>522</v>
      </c>
      <c r="V50" s="234" t="s">
        <v>96</v>
      </c>
      <c r="W50" s="234"/>
      <c r="X50" s="234"/>
      <c r="Y50" s="89"/>
      <c r="Z50" s="101"/>
      <c r="AA50" s="89"/>
      <c r="AB50" s="89"/>
      <c r="AC50" s="101"/>
      <c r="AD50" s="89"/>
      <c r="AE50" s="89"/>
      <c r="AF50" s="101"/>
      <c r="AG50" s="89"/>
      <c r="AH50" s="13" t="s">
        <v>109</v>
      </c>
      <c r="AI50" s="13" t="s">
        <v>110</v>
      </c>
    </row>
    <row r="51" spans="1:120" s="5" customFormat="1" ht="45" customHeight="1" x14ac:dyDescent="0.2">
      <c r="A51" s="246"/>
      <c r="B51" s="246"/>
      <c r="C51" s="246"/>
      <c r="D51" s="246"/>
      <c r="E51" s="302"/>
      <c r="F51" s="246"/>
      <c r="G51" s="246"/>
      <c r="H51" s="246"/>
      <c r="I51" s="115">
        <v>224252777</v>
      </c>
      <c r="J51" s="112" t="s">
        <v>523</v>
      </c>
      <c r="K51" s="112" t="s">
        <v>524</v>
      </c>
      <c r="L51" s="119">
        <v>1</v>
      </c>
      <c r="M51" s="119">
        <f>9/9</f>
        <v>1</v>
      </c>
      <c r="N51" s="83">
        <f t="shared" si="15"/>
        <v>8.3000000000000004E-2</v>
      </c>
      <c r="O51" s="119" t="s">
        <v>525</v>
      </c>
      <c r="P51" s="119">
        <f>16/16</f>
        <v>1</v>
      </c>
      <c r="Q51" s="83">
        <f t="shared" si="13"/>
        <v>0.16600000000000001</v>
      </c>
      <c r="R51" s="119" t="s">
        <v>526</v>
      </c>
      <c r="S51" s="119">
        <f>23/23</f>
        <v>1</v>
      </c>
      <c r="T51" s="83">
        <f t="shared" si="14"/>
        <v>0.249</v>
      </c>
      <c r="U51" s="119" t="s">
        <v>527</v>
      </c>
      <c r="V51" s="234" t="s">
        <v>96</v>
      </c>
      <c r="W51" s="234"/>
      <c r="X51" s="234"/>
      <c r="Y51" s="89"/>
      <c r="Z51" s="101"/>
      <c r="AA51" s="89"/>
      <c r="AB51" s="89"/>
      <c r="AC51" s="101"/>
      <c r="AD51" s="89"/>
      <c r="AE51" s="89"/>
      <c r="AF51" s="101"/>
      <c r="AG51" s="89"/>
      <c r="AH51" s="13" t="s">
        <v>109</v>
      </c>
      <c r="AI51" s="13" t="s">
        <v>110</v>
      </c>
    </row>
    <row r="52" spans="1:120" ht="75" x14ac:dyDescent="0.25">
      <c r="M52" s="71" t="s">
        <v>241</v>
      </c>
      <c r="N52" s="97">
        <f>AVERAGE(N46:N51)</f>
        <v>5.1201891984864127E-2</v>
      </c>
      <c r="P52" s="71" t="s">
        <v>241</v>
      </c>
      <c r="Q52" s="97">
        <f>AVERAGE(Q46:Q51)</f>
        <v>0.1414683178534572</v>
      </c>
      <c r="S52" s="71" t="s">
        <v>241</v>
      </c>
      <c r="T52" s="97">
        <f>AVERAGE(T46:T51)</f>
        <v>0.20835582432940178</v>
      </c>
      <c r="Y52" s="71" t="s">
        <v>242</v>
      </c>
      <c r="Z52" s="97" t="s">
        <v>11</v>
      </c>
      <c r="AB52" s="71" t="s">
        <v>242</v>
      </c>
      <c r="AC52" s="97" t="s">
        <v>11</v>
      </c>
      <c r="AE52" s="71" t="s">
        <v>242</v>
      </c>
      <c r="AF52" s="97" t="s">
        <v>11</v>
      </c>
      <c r="AG52" s="9"/>
      <c r="AH52" s="9"/>
      <c r="AI52" s="9"/>
      <c r="DM52"/>
      <c r="DN52"/>
      <c r="DO52"/>
      <c r="DP52"/>
    </row>
    <row r="53" spans="1:120" s="5" customFormat="1" ht="33.75" customHeight="1" x14ac:dyDescent="0.2">
      <c r="A53" s="73"/>
      <c r="B53" s="73"/>
      <c r="C53" s="74"/>
      <c r="D53" s="73"/>
      <c r="E53" s="74"/>
      <c r="F53" s="73"/>
      <c r="G53" s="73"/>
      <c r="H53" s="75"/>
      <c r="I53" s="75"/>
      <c r="J53" s="76"/>
      <c r="K53" s="76"/>
      <c r="L53" s="77"/>
      <c r="M53" s="78"/>
      <c r="N53" s="98"/>
      <c r="O53" s="78"/>
      <c r="P53" s="78"/>
      <c r="Q53" s="98"/>
      <c r="R53" s="78"/>
      <c r="S53" s="78"/>
      <c r="T53" s="98"/>
      <c r="U53" s="78"/>
      <c r="V53" s="79"/>
      <c r="W53" s="79"/>
      <c r="X53" s="77"/>
      <c r="Y53" s="78"/>
      <c r="Z53" s="98"/>
      <c r="AA53" s="78"/>
      <c r="AB53" s="78"/>
      <c r="AC53" s="98"/>
      <c r="AD53" s="78"/>
      <c r="AE53" s="78"/>
      <c r="AF53" s="98"/>
      <c r="AG53" s="78"/>
      <c r="AH53" s="79"/>
      <c r="AI53" s="79"/>
    </row>
    <row r="54" spans="1:120" ht="75" x14ac:dyDescent="0.25">
      <c r="M54" s="71" t="s">
        <v>156</v>
      </c>
      <c r="N54" s="97">
        <f>AVERAGE(N13,N19,N25,N31,N37,N45,N52)</f>
        <v>5.6206058936772385E-2</v>
      </c>
      <c r="P54" s="71" t="s">
        <v>156</v>
      </c>
      <c r="Q54" s="97">
        <f>AVERAGE(Q13,Q19,Q25,Q31,Q37,Q45,Q52)</f>
        <v>0.14896003609428993</v>
      </c>
      <c r="S54" s="71" t="s">
        <v>156</v>
      </c>
      <c r="T54" s="97">
        <f>AVERAGE(T13,T19,T25,T31,T37,T45,T52)</f>
        <v>0.22245373032694229</v>
      </c>
      <c r="Y54" s="71" t="s">
        <v>157</v>
      </c>
      <c r="Z54" s="97">
        <f>AVERAGE(Z13,Z19,Z25,Z31,Z37,Z45)</f>
        <v>4.6038748218690889E-2</v>
      </c>
      <c r="AB54" s="71" t="s">
        <v>157</v>
      </c>
      <c r="AC54" s="97">
        <f>AVERAGE(AC13,AC19,AC25,AC31,AC37,AC45)</f>
        <v>0.17265326028919001</v>
      </c>
      <c r="AE54" s="71" t="s">
        <v>157</v>
      </c>
      <c r="AF54" s="97">
        <f>AVERAGE(AF13,AF19,AF25,AF31,AF37,AF45)</f>
        <v>0.2444239936213434</v>
      </c>
      <c r="AG54" s="9"/>
      <c r="AH54" s="9"/>
      <c r="AI54" s="9"/>
      <c r="DM54"/>
      <c r="DN54"/>
      <c r="DO54"/>
      <c r="DP54"/>
    </row>
    <row r="55" spans="1:120" s="5" customFormat="1" ht="38.25" customHeight="1" x14ac:dyDescent="0.25">
      <c r="A55"/>
      <c r="B55"/>
      <c r="C55" s="4"/>
      <c r="D55" s="4"/>
      <c r="E55" s="4"/>
      <c r="F55" s="4"/>
      <c r="G55" s="4"/>
      <c r="H55" s="1"/>
      <c r="I55" s="1"/>
      <c r="J55" s="4"/>
      <c r="K55" s="4"/>
      <c r="L55" s="6"/>
      <c r="M55" s="4"/>
      <c r="N55" s="94"/>
      <c r="O55" s="6"/>
      <c r="P55" s="4"/>
      <c r="Q55" s="94"/>
      <c r="R55" s="6"/>
      <c r="S55" s="4"/>
      <c r="T55" s="94"/>
      <c r="U55" s="6"/>
      <c r="V55" s="3"/>
      <c r="W55" s="3"/>
      <c r="X55" s="8"/>
      <c r="Y55" s="4"/>
      <c r="Z55" s="94"/>
      <c r="AA55" s="6"/>
      <c r="AB55" s="4"/>
      <c r="AC55" s="94"/>
      <c r="AD55" s="6"/>
      <c r="AE55" s="4"/>
      <c r="AF55" s="94"/>
      <c r="AG55" s="6"/>
      <c r="AH55" s="12"/>
      <c r="AI55" s="12"/>
    </row>
    <row r="56" spans="1:120" ht="38.25" customHeight="1" x14ac:dyDescent="0.25"/>
    <row r="57" spans="1:120" ht="38.25" customHeight="1" x14ac:dyDescent="0.25">
      <c r="A57" t="s">
        <v>209</v>
      </c>
    </row>
  </sheetData>
  <autoFilter ref="A7:AH57" xr:uid="{00000000-0009-0000-0000-000000000000}"/>
  <mergeCells count="214">
    <mergeCell ref="AE6:AG6"/>
    <mergeCell ref="AH6:AI6"/>
    <mergeCell ref="D6:E6"/>
    <mergeCell ref="F6:I6"/>
    <mergeCell ref="J6:L6"/>
    <mergeCell ref="M6:O6"/>
    <mergeCell ref="P6:R6"/>
    <mergeCell ref="A8:A12"/>
    <mergeCell ref="B8:B12"/>
    <mergeCell ref="C8:C12"/>
    <mergeCell ref="D8:D12"/>
    <mergeCell ref="S6:U6"/>
    <mergeCell ref="V6:X6"/>
    <mergeCell ref="Y6:AA6"/>
    <mergeCell ref="AB6:AD6"/>
    <mergeCell ref="K8:K9"/>
    <mergeCell ref="L8:L9"/>
    <mergeCell ref="I10:I12"/>
    <mergeCell ref="J10:J12"/>
    <mergeCell ref="K10:K12"/>
    <mergeCell ref="L10:L12"/>
    <mergeCell ref="E8:E12"/>
    <mergeCell ref="F8:F12"/>
    <mergeCell ref="G8:G12"/>
    <mergeCell ref="H8:H51"/>
    <mergeCell ref="I8:I9"/>
    <mergeCell ref="J8:J9"/>
    <mergeCell ref="F14:F18"/>
    <mergeCell ref="G14:G18"/>
    <mergeCell ref="I14:I15"/>
    <mergeCell ref="J14:J15"/>
    <mergeCell ref="I23:I24"/>
    <mergeCell ref="J23:J24"/>
    <mergeCell ref="A14:A18"/>
    <mergeCell ref="B14:B18"/>
    <mergeCell ref="C14:C18"/>
    <mergeCell ref="D14:D18"/>
    <mergeCell ref="E14:E18"/>
    <mergeCell ref="F20:F24"/>
    <mergeCell ref="G20:G24"/>
    <mergeCell ref="I20:I22"/>
    <mergeCell ref="J20:J22"/>
    <mergeCell ref="C20:C24"/>
    <mergeCell ref="D20:D24"/>
    <mergeCell ref="E20:E24"/>
    <mergeCell ref="K14:K15"/>
    <mergeCell ref="L14:L15"/>
    <mergeCell ref="I16:I18"/>
    <mergeCell ref="J16:J18"/>
    <mergeCell ref="K16:K18"/>
    <mergeCell ref="L16:L18"/>
    <mergeCell ref="K20:K22"/>
    <mergeCell ref="L20:L22"/>
    <mergeCell ref="K23:K24"/>
    <mergeCell ref="L23:L24"/>
    <mergeCell ref="K34:K36"/>
    <mergeCell ref="L34:L36"/>
    <mergeCell ref="A32:A36"/>
    <mergeCell ref="B32:B36"/>
    <mergeCell ref="C32:C36"/>
    <mergeCell ref="D32:D36"/>
    <mergeCell ref="E32:E36"/>
    <mergeCell ref="F26:F30"/>
    <mergeCell ref="G26:G30"/>
    <mergeCell ref="I26:I27"/>
    <mergeCell ref="J26:J27"/>
    <mergeCell ref="K26:K27"/>
    <mergeCell ref="L26:L27"/>
    <mergeCell ref="I28:I30"/>
    <mergeCell ref="J28:J30"/>
    <mergeCell ref="K28:K30"/>
    <mergeCell ref="L28:L30"/>
    <mergeCell ref="A26:A30"/>
    <mergeCell ref="B26:B30"/>
    <mergeCell ref="C26:C30"/>
    <mergeCell ref="A20:A24"/>
    <mergeCell ref="B20:B24"/>
    <mergeCell ref="D26:D30"/>
    <mergeCell ref="E26:E30"/>
    <mergeCell ref="J39:J41"/>
    <mergeCell ref="K39:K41"/>
    <mergeCell ref="L39:L41"/>
    <mergeCell ref="V42:X42"/>
    <mergeCell ref="V43:X43"/>
    <mergeCell ref="F32:F36"/>
    <mergeCell ref="G32:G36"/>
    <mergeCell ref="I32:I33"/>
    <mergeCell ref="J32:J33"/>
    <mergeCell ref="K32:K33"/>
    <mergeCell ref="L32:L33"/>
    <mergeCell ref="I34:I36"/>
    <mergeCell ref="J34:J36"/>
    <mergeCell ref="M26:M27"/>
    <mergeCell ref="N26:N27"/>
    <mergeCell ref="O26:O27"/>
    <mergeCell ref="P26:P27"/>
    <mergeCell ref="Q26:Q27"/>
    <mergeCell ref="R26:R27"/>
    <mergeCell ref="S26:S27"/>
    <mergeCell ref="T26:T27"/>
    <mergeCell ref="A38:A44"/>
    <mergeCell ref="B38:B44"/>
    <mergeCell ref="C38:C44"/>
    <mergeCell ref="D38:D44"/>
    <mergeCell ref="E38:E44"/>
    <mergeCell ref="F38:F44"/>
    <mergeCell ref="G38:G44"/>
    <mergeCell ref="I39:I41"/>
    <mergeCell ref="M39:M41"/>
    <mergeCell ref="A46:A51"/>
    <mergeCell ref="B46:B51"/>
    <mergeCell ref="C46:C51"/>
    <mergeCell ref="D46:D51"/>
    <mergeCell ref="E46:E51"/>
    <mergeCell ref="F46:F51"/>
    <mergeCell ref="G46:G51"/>
    <mergeCell ref="V46:X46"/>
    <mergeCell ref="V51:X51"/>
    <mergeCell ref="V48:X48"/>
    <mergeCell ref="V49:X49"/>
    <mergeCell ref="V50:X50"/>
    <mergeCell ref="M8:M9"/>
    <mergeCell ref="N8:N9"/>
    <mergeCell ref="O8:O9"/>
    <mergeCell ref="P8:P9"/>
    <mergeCell ref="Q8:Q9"/>
    <mergeCell ref="R8:R9"/>
    <mergeCell ref="S8:S9"/>
    <mergeCell ref="T8:T9"/>
    <mergeCell ref="U8:U9"/>
    <mergeCell ref="M10:M12"/>
    <mergeCell ref="N10:N12"/>
    <mergeCell ref="O10:O12"/>
    <mergeCell ref="P10:P12"/>
    <mergeCell ref="Q10:Q12"/>
    <mergeCell ref="R10:R12"/>
    <mergeCell ref="S10:S12"/>
    <mergeCell ref="T10:T12"/>
    <mergeCell ref="U10:U12"/>
    <mergeCell ref="M14:M15"/>
    <mergeCell ref="N14:N15"/>
    <mergeCell ref="O14:O15"/>
    <mergeCell ref="P14:P15"/>
    <mergeCell ref="Q14:Q15"/>
    <mergeCell ref="R14:R15"/>
    <mergeCell ref="S14:S15"/>
    <mergeCell ref="T14:T15"/>
    <mergeCell ref="U14:U15"/>
    <mergeCell ref="M16:M18"/>
    <mergeCell ref="N16:N18"/>
    <mergeCell ref="O16:O18"/>
    <mergeCell ref="P16:P18"/>
    <mergeCell ref="Q16:Q18"/>
    <mergeCell ref="R16:R18"/>
    <mergeCell ref="S16:S18"/>
    <mergeCell ref="T16:T18"/>
    <mergeCell ref="U16:U18"/>
    <mergeCell ref="M20:M22"/>
    <mergeCell ref="N20:N22"/>
    <mergeCell ref="O20:O22"/>
    <mergeCell ref="P20:P22"/>
    <mergeCell ref="Q20:Q22"/>
    <mergeCell ref="R20:R22"/>
    <mergeCell ref="S20:S22"/>
    <mergeCell ref="T20:T22"/>
    <mergeCell ref="U20:U22"/>
    <mergeCell ref="M23:M24"/>
    <mergeCell ref="N23:N24"/>
    <mergeCell ref="O23:O24"/>
    <mergeCell ref="P23:P24"/>
    <mergeCell ref="Q23:Q24"/>
    <mergeCell ref="R23:R24"/>
    <mergeCell ref="S23:S24"/>
    <mergeCell ref="T23:T24"/>
    <mergeCell ref="U23:U24"/>
    <mergeCell ref="U26:U27"/>
    <mergeCell ref="M28:M30"/>
    <mergeCell ref="N28:N30"/>
    <mergeCell ref="O28:O30"/>
    <mergeCell ref="P28:P30"/>
    <mergeCell ref="Q28:Q30"/>
    <mergeCell ref="R28:R30"/>
    <mergeCell ref="S28:S30"/>
    <mergeCell ref="T28:T30"/>
    <mergeCell ref="U28:U30"/>
    <mergeCell ref="M32:M33"/>
    <mergeCell ref="N32:N33"/>
    <mergeCell ref="O32:O33"/>
    <mergeCell ref="P32:P33"/>
    <mergeCell ref="Q32:Q33"/>
    <mergeCell ref="R32:R33"/>
    <mergeCell ref="S32:S33"/>
    <mergeCell ref="T32:T33"/>
    <mergeCell ref="U32:U33"/>
    <mergeCell ref="V38:X38"/>
    <mergeCell ref="M34:M36"/>
    <mergeCell ref="N34:N36"/>
    <mergeCell ref="O34:O36"/>
    <mergeCell ref="P34:P36"/>
    <mergeCell ref="Q34:Q36"/>
    <mergeCell ref="R34:R36"/>
    <mergeCell ref="S34:S36"/>
    <mergeCell ref="T34:T36"/>
    <mergeCell ref="U34:U36"/>
    <mergeCell ref="N39:N41"/>
    <mergeCell ref="O39:O41"/>
    <mergeCell ref="P39:P41"/>
    <mergeCell ref="Q39:Q41"/>
    <mergeCell ref="R39:R41"/>
    <mergeCell ref="S39:S41"/>
    <mergeCell ref="T39:T41"/>
    <mergeCell ref="U39:U41"/>
    <mergeCell ref="V47:X47"/>
    <mergeCell ref="V44:X44"/>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0FE92-AC19-415C-8C2E-BD0C3D74DC5D}">
  <sheetPr>
    <tabColor theme="9" tint="-0.249977111117893"/>
  </sheetPr>
  <dimension ref="A1:DP53"/>
  <sheetViews>
    <sheetView showGridLines="0" zoomScale="80" zoomScaleNormal="80" workbookViewId="0">
      <selection activeCell="C1" sqref="C1"/>
    </sheetView>
  </sheetViews>
  <sheetFormatPr baseColWidth="10" defaultRowHeight="15" x14ac:dyDescent="0.25"/>
  <cols>
    <col min="1" max="1" width="45.42578125" customWidth="1"/>
    <col min="2" max="2" width="45.7109375" bestFit="1" customWidth="1"/>
    <col min="3" max="3" width="19.42578125" style="4" customWidth="1"/>
    <col min="4" max="4" width="17.7109375" style="4" customWidth="1"/>
    <col min="5" max="5" width="23.85546875" style="4"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26.140625" style="6"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84" customWidth="1"/>
    <col min="27" max="27" width="32.28515625" style="6" customWidth="1"/>
    <col min="28" max="28" width="15.28515625" style="4" customWidth="1"/>
    <col min="29" max="29" width="23.42578125" style="84" customWidth="1"/>
    <col min="30" max="30" width="26.5703125" style="6" customWidth="1"/>
    <col min="31" max="31" width="15.28515625" style="4" customWidth="1"/>
    <col min="32" max="32" width="23.42578125" style="84" customWidth="1"/>
    <col min="33" max="33" width="30.28515625" style="6" customWidth="1"/>
    <col min="34" max="34" width="30.140625" style="12" bestFit="1" customWidth="1"/>
    <col min="35" max="35" width="45.7109375" style="12" bestFit="1" customWidth="1"/>
    <col min="36" max="120" width="11.42578125" style="9"/>
  </cols>
  <sheetData>
    <row r="1" spans="1:120" x14ac:dyDescent="0.25">
      <c r="H1"/>
      <c r="I1"/>
      <c r="X1" s="189"/>
    </row>
    <row r="2" spans="1:120" x14ac:dyDescent="0.25">
      <c r="H2"/>
      <c r="I2"/>
      <c r="X2" s="189"/>
    </row>
    <row r="3" spans="1:120" x14ac:dyDescent="0.25">
      <c r="H3"/>
      <c r="I3"/>
      <c r="X3" s="189"/>
    </row>
    <row r="4" spans="1:120" x14ac:dyDescent="0.25">
      <c r="H4"/>
      <c r="I4"/>
      <c r="X4" s="189"/>
    </row>
    <row r="5" spans="1:120" x14ac:dyDescent="0.25">
      <c r="H5"/>
      <c r="I5"/>
      <c r="N5" s="85"/>
      <c r="Q5" s="85"/>
      <c r="T5" s="85"/>
      <c r="X5" s="189"/>
      <c r="Z5" s="85"/>
      <c r="AC5" s="85"/>
      <c r="AF5" s="85"/>
    </row>
    <row r="6" spans="1:120" s="11" customFormat="1" ht="30" x14ac:dyDescent="0.2">
      <c r="A6" s="120" t="s">
        <v>62</v>
      </c>
      <c r="B6" s="120"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20" t="s">
        <v>69</v>
      </c>
      <c r="B7" s="120" t="s">
        <v>70</v>
      </c>
      <c r="C7" s="120" t="s">
        <v>71</v>
      </c>
      <c r="D7" s="120" t="s">
        <v>72</v>
      </c>
      <c r="E7" s="120" t="s">
        <v>73</v>
      </c>
      <c r="F7" s="120" t="s">
        <v>74</v>
      </c>
      <c r="G7" s="120" t="s">
        <v>75</v>
      </c>
      <c r="H7" s="20" t="s">
        <v>76</v>
      </c>
      <c r="I7" s="20" t="s">
        <v>77</v>
      </c>
      <c r="J7" s="120" t="s">
        <v>66</v>
      </c>
      <c r="K7" s="120" t="s">
        <v>78</v>
      </c>
      <c r="L7" s="120" t="s">
        <v>79</v>
      </c>
      <c r="M7" s="120" t="s">
        <v>80</v>
      </c>
      <c r="N7" s="86" t="s">
        <v>81</v>
      </c>
      <c r="O7" s="120" t="s">
        <v>82</v>
      </c>
      <c r="P7" s="120" t="s">
        <v>80</v>
      </c>
      <c r="Q7" s="86" t="s">
        <v>81</v>
      </c>
      <c r="R7" s="120" t="s">
        <v>82</v>
      </c>
      <c r="S7" s="120" t="s">
        <v>80</v>
      </c>
      <c r="T7" s="86" t="s">
        <v>81</v>
      </c>
      <c r="U7" s="120" t="s">
        <v>82</v>
      </c>
      <c r="V7" s="120" t="s">
        <v>67</v>
      </c>
      <c r="W7" s="120" t="s">
        <v>83</v>
      </c>
      <c r="X7" s="120" t="s">
        <v>84</v>
      </c>
      <c r="Y7" s="120" t="s">
        <v>80</v>
      </c>
      <c r="Z7" s="86" t="s">
        <v>81</v>
      </c>
      <c r="AA7" s="120" t="s">
        <v>82</v>
      </c>
      <c r="AB7" s="120" t="s">
        <v>80</v>
      </c>
      <c r="AC7" s="86" t="s">
        <v>81</v>
      </c>
      <c r="AD7" s="120" t="s">
        <v>82</v>
      </c>
      <c r="AE7" s="120" t="s">
        <v>80</v>
      </c>
      <c r="AF7" s="86" t="s">
        <v>81</v>
      </c>
      <c r="AG7" s="120" t="s">
        <v>82</v>
      </c>
      <c r="AH7" s="120" t="s">
        <v>85</v>
      </c>
      <c r="AI7" s="120"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33.75" customHeight="1" x14ac:dyDescent="0.2">
      <c r="A8" s="234" t="s">
        <v>87</v>
      </c>
      <c r="B8" s="234" t="s">
        <v>252</v>
      </c>
      <c r="C8" s="253" t="s">
        <v>1107</v>
      </c>
      <c r="D8" s="234" t="s">
        <v>44</v>
      </c>
      <c r="E8" s="294" t="s">
        <v>528</v>
      </c>
      <c r="F8" s="234" t="s">
        <v>91</v>
      </c>
      <c r="G8" s="234" t="s">
        <v>254</v>
      </c>
      <c r="H8" s="244">
        <v>45235015981</v>
      </c>
      <c r="I8" s="270">
        <v>5454895880</v>
      </c>
      <c r="J8" s="234" t="s">
        <v>529</v>
      </c>
      <c r="K8" s="234" t="s">
        <v>530</v>
      </c>
      <c r="L8" s="253">
        <v>245</v>
      </c>
      <c r="M8" s="295">
        <v>8</v>
      </c>
      <c r="N8" s="224">
        <f>+M8/L8</f>
        <v>3.2653061224489799E-2</v>
      </c>
      <c r="O8" s="221" t="s">
        <v>531</v>
      </c>
      <c r="P8" s="304">
        <v>13</v>
      </c>
      <c r="Q8" s="224">
        <f>+P8/L8</f>
        <v>5.3061224489795916E-2</v>
      </c>
      <c r="R8" s="221" t="s">
        <v>971</v>
      </c>
      <c r="S8" s="304">
        <v>34</v>
      </c>
      <c r="T8" s="224">
        <f>+S8/L8</f>
        <v>0.13877551020408163</v>
      </c>
      <c r="U8" s="221" t="s">
        <v>972</v>
      </c>
      <c r="V8" s="13" t="s">
        <v>532</v>
      </c>
      <c r="W8" s="13" t="s">
        <v>533</v>
      </c>
      <c r="X8" s="122">
        <v>183</v>
      </c>
      <c r="Y8" s="199">
        <v>2</v>
      </c>
      <c r="Z8" s="127">
        <f>+Y8/X8</f>
        <v>1.092896174863388E-2</v>
      </c>
      <c r="AA8" s="80" t="s">
        <v>973</v>
      </c>
      <c r="AB8" s="199">
        <v>21</v>
      </c>
      <c r="AC8" s="127">
        <v>0.11475409836065574</v>
      </c>
      <c r="AD8" s="80" t="s">
        <v>974</v>
      </c>
      <c r="AE8" s="199">
        <v>38</v>
      </c>
      <c r="AF8" s="127">
        <v>0.20765027322404372</v>
      </c>
      <c r="AG8" s="80" t="s">
        <v>975</v>
      </c>
      <c r="AH8" s="13" t="s">
        <v>109</v>
      </c>
      <c r="AI8" s="13" t="s">
        <v>110</v>
      </c>
    </row>
    <row r="9" spans="1:120" s="5" customFormat="1" ht="33.75" customHeight="1" x14ac:dyDescent="0.2">
      <c r="A9" s="234"/>
      <c r="B9" s="234"/>
      <c r="C9" s="253"/>
      <c r="D9" s="234"/>
      <c r="E9" s="294"/>
      <c r="F9" s="234"/>
      <c r="G9" s="234"/>
      <c r="H9" s="245"/>
      <c r="I9" s="270"/>
      <c r="J9" s="234" t="s">
        <v>529</v>
      </c>
      <c r="K9" s="234" t="s">
        <v>530</v>
      </c>
      <c r="L9" s="253">
        <v>245</v>
      </c>
      <c r="M9" s="307"/>
      <c r="N9" s="225"/>
      <c r="O9" s="222"/>
      <c r="P9" s="305"/>
      <c r="Q9" s="225"/>
      <c r="R9" s="222"/>
      <c r="S9" s="305"/>
      <c r="T9" s="225"/>
      <c r="U9" s="222"/>
      <c r="V9" s="13" t="s">
        <v>534</v>
      </c>
      <c r="W9" s="13" t="s">
        <v>535</v>
      </c>
      <c r="X9" s="122">
        <v>183</v>
      </c>
      <c r="Y9" s="199">
        <v>0</v>
      </c>
      <c r="Z9" s="127">
        <f t="shared" ref="Z9:Z12" si="0">+Y9/X9</f>
        <v>0</v>
      </c>
      <c r="AA9" s="80" t="s">
        <v>976</v>
      </c>
      <c r="AB9" s="199">
        <v>10</v>
      </c>
      <c r="AC9" s="127">
        <v>5.4644808743169397E-2</v>
      </c>
      <c r="AD9" s="80" t="s">
        <v>977</v>
      </c>
      <c r="AE9" s="199">
        <v>26</v>
      </c>
      <c r="AF9" s="127">
        <v>0.14207650273224043</v>
      </c>
      <c r="AG9" s="80" t="s">
        <v>978</v>
      </c>
      <c r="AH9" s="13" t="s">
        <v>109</v>
      </c>
      <c r="AI9" s="13" t="s">
        <v>110</v>
      </c>
    </row>
    <row r="10" spans="1:120" s="5" customFormat="1" ht="33.75" customHeight="1" x14ac:dyDescent="0.2">
      <c r="A10" s="234"/>
      <c r="B10" s="234"/>
      <c r="C10" s="253"/>
      <c r="D10" s="234"/>
      <c r="E10" s="294"/>
      <c r="F10" s="234"/>
      <c r="G10" s="234"/>
      <c r="H10" s="245"/>
      <c r="I10" s="270"/>
      <c r="J10" s="234" t="s">
        <v>529</v>
      </c>
      <c r="K10" s="234" t="s">
        <v>530</v>
      </c>
      <c r="L10" s="253">
        <v>245</v>
      </c>
      <c r="M10" s="307"/>
      <c r="N10" s="225"/>
      <c r="O10" s="222"/>
      <c r="P10" s="305"/>
      <c r="Q10" s="225"/>
      <c r="R10" s="222"/>
      <c r="S10" s="305"/>
      <c r="T10" s="225"/>
      <c r="U10" s="222"/>
      <c r="V10" s="13" t="s">
        <v>536</v>
      </c>
      <c r="W10" s="13" t="s">
        <v>537</v>
      </c>
      <c r="X10" s="122">
        <v>62</v>
      </c>
      <c r="Y10" s="199">
        <v>2</v>
      </c>
      <c r="Z10" s="127">
        <f t="shared" si="0"/>
        <v>3.2258064516129031E-2</v>
      </c>
      <c r="AA10" s="80" t="s">
        <v>979</v>
      </c>
      <c r="AB10" s="199">
        <v>5</v>
      </c>
      <c r="AC10" s="127">
        <v>8.0645161290322578E-2</v>
      </c>
      <c r="AD10" s="80" t="s">
        <v>980</v>
      </c>
      <c r="AE10" s="199">
        <v>12</v>
      </c>
      <c r="AF10" s="127">
        <v>0.19354838709677419</v>
      </c>
      <c r="AG10" s="80" t="s">
        <v>981</v>
      </c>
      <c r="AH10" s="13" t="s">
        <v>109</v>
      </c>
      <c r="AI10" s="13" t="s">
        <v>110</v>
      </c>
    </row>
    <row r="11" spans="1:120" s="5" customFormat="1" ht="45" customHeight="1" x14ac:dyDescent="0.2">
      <c r="A11" s="234"/>
      <c r="B11" s="234"/>
      <c r="C11" s="253"/>
      <c r="D11" s="234"/>
      <c r="E11" s="294"/>
      <c r="F11" s="234"/>
      <c r="G11" s="234"/>
      <c r="H11" s="245"/>
      <c r="I11" s="270"/>
      <c r="J11" s="234" t="s">
        <v>529</v>
      </c>
      <c r="K11" s="234" t="s">
        <v>530</v>
      </c>
      <c r="L11" s="253">
        <v>245</v>
      </c>
      <c r="M11" s="307"/>
      <c r="N11" s="225"/>
      <c r="O11" s="222"/>
      <c r="P11" s="305"/>
      <c r="Q11" s="225"/>
      <c r="R11" s="222"/>
      <c r="S11" s="305"/>
      <c r="T11" s="225"/>
      <c r="U11" s="222"/>
      <c r="V11" s="13" t="s">
        <v>538</v>
      </c>
      <c r="W11" s="13" t="s">
        <v>539</v>
      </c>
      <c r="X11" s="126">
        <v>0.54</v>
      </c>
      <c r="Y11" s="80">
        <v>0.125</v>
      </c>
      <c r="Z11" s="127">
        <f t="shared" si="0"/>
        <v>0.23148148148148145</v>
      </c>
      <c r="AA11" s="80" t="s">
        <v>982</v>
      </c>
      <c r="AB11" s="80">
        <v>0.38461538461538464</v>
      </c>
      <c r="AC11" s="127">
        <v>0.71225071225071224</v>
      </c>
      <c r="AD11" s="80" t="s">
        <v>983</v>
      </c>
      <c r="AE11" s="199">
        <v>0.55882352941176472</v>
      </c>
      <c r="AF11" s="127">
        <v>1.0348583877995643</v>
      </c>
      <c r="AG11" s="80" t="s">
        <v>984</v>
      </c>
      <c r="AH11" s="13" t="s">
        <v>109</v>
      </c>
      <c r="AI11" s="13" t="s">
        <v>110</v>
      </c>
    </row>
    <row r="12" spans="1:120" s="5" customFormat="1" ht="45" customHeight="1" x14ac:dyDescent="0.2">
      <c r="A12" s="234"/>
      <c r="B12" s="234"/>
      <c r="C12" s="253"/>
      <c r="D12" s="234"/>
      <c r="E12" s="294"/>
      <c r="F12" s="234"/>
      <c r="G12" s="234"/>
      <c r="H12" s="245"/>
      <c r="I12" s="270"/>
      <c r="J12" s="234" t="s">
        <v>529</v>
      </c>
      <c r="K12" s="234" t="s">
        <v>530</v>
      </c>
      <c r="L12" s="253">
        <v>245</v>
      </c>
      <c r="M12" s="296"/>
      <c r="N12" s="226"/>
      <c r="O12" s="223"/>
      <c r="P12" s="306"/>
      <c r="Q12" s="226"/>
      <c r="R12" s="223"/>
      <c r="S12" s="306"/>
      <c r="T12" s="226"/>
      <c r="U12" s="223"/>
      <c r="V12" s="13" t="s">
        <v>540</v>
      </c>
      <c r="W12" s="13" t="s">
        <v>541</v>
      </c>
      <c r="X12" s="126">
        <v>0.2</v>
      </c>
      <c r="Y12" s="127"/>
      <c r="Z12" s="127">
        <f t="shared" si="0"/>
        <v>0</v>
      </c>
      <c r="AA12" s="80" t="s">
        <v>985</v>
      </c>
      <c r="AB12" s="199"/>
      <c r="AC12" s="127">
        <v>0</v>
      </c>
      <c r="AD12" s="80" t="s">
        <v>985</v>
      </c>
      <c r="AE12" s="199">
        <v>0</v>
      </c>
      <c r="AF12" s="127">
        <v>0</v>
      </c>
      <c r="AG12" s="80" t="s">
        <v>986</v>
      </c>
      <c r="AH12" s="13" t="s">
        <v>109</v>
      </c>
      <c r="AI12" s="13" t="s">
        <v>110</v>
      </c>
    </row>
    <row r="13" spans="1:120" ht="75" x14ac:dyDescent="0.25">
      <c r="H13" s="245"/>
      <c r="M13" s="71" t="s">
        <v>241</v>
      </c>
      <c r="N13" s="87">
        <f>AVERAGE(N8:N12)</f>
        <v>3.2653061224489799E-2</v>
      </c>
      <c r="P13" s="71" t="s">
        <v>241</v>
      </c>
      <c r="Q13" s="87">
        <f>AVERAGE(Q8:Q12)</f>
        <v>5.3061224489795916E-2</v>
      </c>
      <c r="S13" s="71" t="s">
        <v>241</v>
      </c>
      <c r="T13" s="97">
        <f>AVERAGE(T8:T12)</f>
        <v>0.13877551020408163</v>
      </c>
      <c r="Y13" s="71" t="s">
        <v>242</v>
      </c>
      <c r="Z13" s="97">
        <f>AVERAGE(Z8:Z11)</f>
        <v>6.8667126936561088E-2</v>
      </c>
      <c r="AB13" s="71" t="s">
        <v>242</v>
      </c>
      <c r="AC13" s="97">
        <f>AVERAGE(AC8:AC11)</f>
        <v>0.24057369516121499</v>
      </c>
      <c r="AE13" s="71" t="s">
        <v>242</v>
      </c>
      <c r="AF13" s="97">
        <f>AVERAGE(AF8:AF12)</f>
        <v>0.31562671017052452</v>
      </c>
      <c r="AG13" s="9"/>
      <c r="AH13" s="9"/>
      <c r="AI13" s="9"/>
      <c r="DM13"/>
      <c r="DN13"/>
      <c r="DO13"/>
      <c r="DP13"/>
    </row>
    <row r="14" spans="1:120" s="5" customFormat="1" ht="45" customHeight="1" x14ac:dyDescent="0.2">
      <c r="A14" s="234" t="s">
        <v>87</v>
      </c>
      <c r="B14" s="234" t="s">
        <v>252</v>
      </c>
      <c r="C14" s="253" t="s">
        <v>1107</v>
      </c>
      <c r="D14" s="234" t="s">
        <v>44</v>
      </c>
      <c r="E14" s="294" t="s">
        <v>542</v>
      </c>
      <c r="F14" s="234" t="s">
        <v>91</v>
      </c>
      <c r="G14" s="234" t="s">
        <v>254</v>
      </c>
      <c r="H14" s="245"/>
      <c r="I14" s="270">
        <v>9957403741</v>
      </c>
      <c r="J14" s="234" t="s">
        <v>529</v>
      </c>
      <c r="K14" s="234" t="s">
        <v>530</v>
      </c>
      <c r="L14" s="253">
        <v>412</v>
      </c>
      <c r="M14" s="295">
        <v>9</v>
      </c>
      <c r="N14" s="224">
        <f>+M14/L14</f>
        <v>2.1844660194174758E-2</v>
      </c>
      <c r="O14" s="221" t="s">
        <v>987</v>
      </c>
      <c r="P14" s="304">
        <v>20</v>
      </c>
      <c r="Q14" s="224">
        <f>+P14/L14</f>
        <v>4.8543689320388349E-2</v>
      </c>
      <c r="R14" s="221" t="s">
        <v>988</v>
      </c>
      <c r="S14" s="304">
        <v>48</v>
      </c>
      <c r="T14" s="224">
        <f>+S14/L14</f>
        <v>0.11650485436893204</v>
      </c>
      <c r="U14" s="221" t="s">
        <v>989</v>
      </c>
      <c r="V14" s="13" t="s">
        <v>990</v>
      </c>
      <c r="W14" s="13" t="s">
        <v>533</v>
      </c>
      <c r="X14" s="122">
        <v>364</v>
      </c>
      <c r="Y14" s="199">
        <v>2</v>
      </c>
      <c r="Z14" s="127">
        <v>5.4945054945054949E-3</v>
      </c>
      <c r="AA14" s="80" t="s">
        <v>991</v>
      </c>
      <c r="AB14" s="199">
        <v>34</v>
      </c>
      <c r="AC14" s="127">
        <v>9.3406593406593408E-2</v>
      </c>
      <c r="AD14" s="80" t="s">
        <v>992</v>
      </c>
      <c r="AE14" s="199">
        <v>60</v>
      </c>
      <c r="AF14" s="127">
        <v>0.16483516483516483</v>
      </c>
      <c r="AG14" s="80" t="s">
        <v>993</v>
      </c>
      <c r="AH14" s="13" t="s">
        <v>109</v>
      </c>
      <c r="AI14" s="13" t="s">
        <v>110</v>
      </c>
    </row>
    <row r="15" spans="1:120" s="5" customFormat="1" ht="45" customHeight="1" x14ac:dyDescent="0.2">
      <c r="A15" s="234"/>
      <c r="B15" s="234"/>
      <c r="C15" s="253"/>
      <c r="D15" s="234"/>
      <c r="E15" s="294"/>
      <c r="F15" s="234"/>
      <c r="G15" s="234"/>
      <c r="H15" s="245"/>
      <c r="I15" s="270"/>
      <c r="J15" s="234"/>
      <c r="K15" s="234"/>
      <c r="L15" s="253"/>
      <c r="M15" s="307"/>
      <c r="N15" s="225"/>
      <c r="O15" s="222"/>
      <c r="P15" s="305"/>
      <c r="Q15" s="225"/>
      <c r="R15" s="222"/>
      <c r="S15" s="305"/>
      <c r="T15" s="225"/>
      <c r="U15" s="222"/>
      <c r="V15" s="13" t="s">
        <v>994</v>
      </c>
      <c r="W15" s="13" t="s">
        <v>535</v>
      </c>
      <c r="X15" s="122">
        <v>364</v>
      </c>
      <c r="Y15" s="199">
        <v>0</v>
      </c>
      <c r="Z15" s="127">
        <v>0</v>
      </c>
      <c r="AA15" s="80" t="s">
        <v>976</v>
      </c>
      <c r="AB15" s="199">
        <v>6</v>
      </c>
      <c r="AC15" s="127">
        <v>1.6483516483516484E-2</v>
      </c>
      <c r="AD15" s="80" t="s">
        <v>995</v>
      </c>
      <c r="AE15" s="199">
        <v>31</v>
      </c>
      <c r="AF15" s="127">
        <v>8.5164835164835168E-2</v>
      </c>
      <c r="AG15" s="80" t="s">
        <v>996</v>
      </c>
      <c r="AH15" s="13" t="s">
        <v>109</v>
      </c>
      <c r="AI15" s="13" t="s">
        <v>110</v>
      </c>
    </row>
    <row r="16" spans="1:120" s="5" customFormat="1" ht="48" x14ac:dyDescent="0.2">
      <c r="A16" s="234"/>
      <c r="B16" s="234"/>
      <c r="C16" s="253"/>
      <c r="D16" s="234"/>
      <c r="E16" s="294"/>
      <c r="F16" s="234"/>
      <c r="G16" s="234"/>
      <c r="H16" s="245"/>
      <c r="I16" s="270"/>
      <c r="J16" s="234"/>
      <c r="K16" s="234"/>
      <c r="L16" s="253"/>
      <c r="M16" s="307"/>
      <c r="N16" s="225"/>
      <c r="O16" s="222"/>
      <c r="P16" s="305"/>
      <c r="Q16" s="225"/>
      <c r="R16" s="222"/>
      <c r="S16" s="305"/>
      <c r="T16" s="225"/>
      <c r="U16" s="222"/>
      <c r="V16" s="13" t="s">
        <v>997</v>
      </c>
      <c r="W16" s="13" t="s">
        <v>537</v>
      </c>
      <c r="X16" s="122">
        <v>48</v>
      </c>
      <c r="Y16" s="199">
        <v>9</v>
      </c>
      <c r="Z16" s="127">
        <v>0.1875</v>
      </c>
      <c r="AA16" s="80" t="s">
        <v>998</v>
      </c>
      <c r="AB16" s="199">
        <v>24</v>
      </c>
      <c r="AC16" s="127">
        <v>0.5</v>
      </c>
      <c r="AD16" s="80" t="s">
        <v>999</v>
      </c>
      <c r="AE16" s="199">
        <v>28</v>
      </c>
      <c r="AF16" s="127">
        <v>0.58333333333333337</v>
      </c>
      <c r="AG16" s="80" t="s">
        <v>1000</v>
      </c>
      <c r="AH16" s="13" t="s">
        <v>109</v>
      </c>
      <c r="AI16" s="13" t="s">
        <v>110</v>
      </c>
    </row>
    <row r="17" spans="1:120" s="5" customFormat="1" ht="45" customHeight="1" x14ac:dyDescent="0.2">
      <c r="A17" s="234"/>
      <c r="B17" s="234"/>
      <c r="C17" s="253"/>
      <c r="D17" s="234"/>
      <c r="E17" s="294"/>
      <c r="F17" s="234"/>
      <c r="G17" s="234"/>
      <c r="H17" s="245"/>
      <c r="I17" s="270"/>
      <c r="J17" s="234"/>
      <c r="K17" s="234"/>
      <c r="L17" s="253"/>
      <c r="M17" s="307"/>
      <c r="N17" s="225"/>
      <c r="O17" s="222"/>
      <c r="P17" s="305"/>
      <c r="Q17" s="225"/>
      <c r="R17" s="222"/>
      <c r="S17" s="305"/>
      <c r="T17" s="225"/>
      <c r="U17" s="222"/>
      <c r="V17" s="13" t="s">
        <v>1001</v>
      </c>
      <c r="W17" s="13" t="s">
        <v>539</v>
      </c>
      <c r="X17" s="126">
        <v>0.54</v>
      </c>
      <c r="Y17" s="80">
        <v>0.33333333333333331</v>
      </c>
      <c r="Z17" s="127">
        <v>0.61728395061728392</v>
      </c>
      <c r="AA17" s="80" t="s">
        <v>1002</v>
      </c>
      <c r="AB17" s="80">
        <v>0.6</v>
      </c>
      <c r="AC17" s="127">
        <v>1.1111111111111109</v>
      </c>
      <c r="AD17" s="80" t="s">
        <v>1003</v>
      </c>
      <c r="AE17" s="80">
        <v>0.72916666666666663</v>
      </c>
      <c r="AF17" s="127">
        <v>1.3503086419753085</v>
      </c>
      <c r="AG17" s="80" t="s">
        <v>1004</v>
      </c>
      <c r="AH17" s="13" t="s">
        <v>109</v>
      </c>
      <c r="AI17" s="13" t="s">
        <v>110</v>
      </c>
    </row>
    <row r="18" spans="1:120" s="5" customFormat="1" ht="45" customHeight="1" x14ac:dyDescent="0.2">
      <c r="A18" s="234"/>
      <c r="B18" s="234"/>
      <c r="C18" s="253"/>
      <c r="D18" s="234"/>
      <c r="E18" s="294"/>
      <c r="F18" s="234"/>
      <c r="G18" s="234"/>
      <c r="H18" s="245"/>
      <c r="I18" s="270"/>
      <c r="J18" s="234"/>
      <c r="K18" s="234"/>
      <c r="L18" s="253"/>
      <c r="M18" s="296"/>
      <c r="N18" s="226"/>
      <c r="O18" s="223"/>
      <c r="P18" s="306"/>
      <c r="Q18" s="226"/>
      <c r="R18" s="223"/>
      <c r="S18" s="306"/>
      <c r="T18" s="226"/>
      <c r="U18" s="223"/>
      <c r="V18" s="13" t="s">
        <v>1005</v>
      </c>
      <c r="W18" s="13" t="s">
        <v>541</v>
      </c>
      <c r="X18" s="126">
        <v>0.2</v>
      </c>
      <c r="Y18" s="127"/>
      <c r="Z18" s="127">
        <v>0</v>
      </c>
      <c r="AA18" s="80" t="s">
        <v>985</v>
      </c>
      <c r="AB18" s="127"/>
      <c r="AC18" s="127">
        <v>0</v>
      </c>
      <c r="AD18" s="80" t="s">
        <v>985</v>
      </c>
      <c r="AE18" s="80">
        <v>0</v>
      </c>
      <c r="AF18" s="127">
        <v>0</v>
      </c>
      <c r="AG18" s="80" t="s">
        <v>1006</v>
      </c>
      <c r="AH18" s="13" t="s">
        <v>109</v>
      </c>
      <c r="AI18" s="13" t="s">
        <v>110</v>
      </c>
    </row>
    <row r="19" spans="1:120" ht="75" x14ac:dyDescent="0.25">
      <c r="H19" s="245"/>
      <c r="M19" s="71" t="s">
        <v>241</v>
      </c>
      <c r="N19" s="87">
        <f>AVERAGE(N14:N18)</f>
        <v>2.1844660194174758E-2</v>
      </c>
      <c r="P19" s="71" t="s">
        <v>241</v>
      </c>
      <c r="Q19" s="87">
        <f>AVERAGE(Q14:Q18)</f>
        <v>4.8543689320388349E-2</v>
      </c>
      <c r="S19" s="71" t="s">
        <v>241</v>
      </c>
      <c r="T19" s="97">
        <f>AVERAGE(T14:T18)</f>
        <v>0.11650485436893204</v>
      </c>
      <c r="Y19" s="71" t="s">
        <v>242</v>
      </c>
      <c r="Z19" s="97">
        <f>AVERAGE(Z14:Z17)</f>
        <v>0.20256961402794735</v>
      </c>
      <c r="AB19" s="71" t="s">
        <v>242</v>
      </c>
      <c r="AC19" s="97">
        <f>AVERAGE(AC14:AC17)</f>
        <v>0.43025030525030522</v>
      </c>
      <c r="AE19" s="71" t="s">
        <v>242</v>
      </c>
      <c r="AF19" s="87">
        <f>AVERAGE(AF14:AF18)</f>
        <v>0.43672839506172839</v>
      </c>
      <c r="AG19" s="9"/>
      <c r="AH19" s="9"/>
      <c r="AI19" s="9"/>
      <c r="DM19"/>
      <c r="DN19"/>
      <c r="DO19"/>
      <c r="DP19"/>
    </row>
    <row r="20" spans="1:120" s="5" customFormat="1" ht="45" customHeight="1" x14ac:dyDescent="0.2">
      <c r="A20" s="234" t="s">
        <v>87</v>
      </c>
      <c r="B20" s="234" t="s">
        <v>252</v>
      </c>
      <c r="C20" s="253" t="s">
        <v>1107</v>
      </c>
      <c r="D20" s="234" t="s">
        <v>44</v>
      </c>
      <c r="E20" s="294" t="s">
        <v>543</v>
      </c>
      <c r="F20" s="234" t="s">
        <v>91</v>
      </c>
      <c r="G20" s="234" t="s">
        <v>254</v>
      </c>
      <c r="H20" s="245"/>
      <c r="I20" s="270">
        <v>7179070433</v>
      </c>
      <c r="J20" s="234" t="s">
        <v>529</v>
      </c>
      <c r="K20" s="234" t="s">
        <v>530</v>
      </c>
      <c r="L20" s="253">
        <v>298</v>
      </c>
      <c r="M20" s="295">
        <v>0</v>
      </c>
      <c r="N20" s="224">
        <f>+M20/L20</f>
        <v>0</v>
      </c>
      <c r="O20" s="221" t="s">
        <v>1007</v>
      </c>
      <c r="P20" s="304">
        <v>1</v>
      </c>
      <c r="Q20" s="224">
        <f>+P20/L20</f>
        <v>3.3557046979865771E-3</v>
      </c>
      <c r="R20" s="221" t="s">
        <v>1008</v>
      </c>
      <c r="S20" s="304">
        <v>18</v>
      </c>
      <c r="T20" s="224">
        <f>+S20/L20</f>
        <v>6.0402684563758392E-2</v>
      </c>
      <c r="U20" s="221" t="s">
        <v>1009</v>
      </c>
      <c r="V20" s="13" t="s">
        <v>532</v>
      </c>
      <c r="W20" s="13" t="s">
        <v>533</v>
      </c>
      <c r="X20" s="122">
        <v>212</v>
      </c>
      <c r="Y20" s="199">
        <v>2</v>
      </c>
      <c r="Z20" s="127">
        <v>9.433962264150943E-3</v>
      </c>
      <c r="AA20" s="80" t="s">
        <v>1010</v>
      </c>
      <c r="AB20" s="199">
        <v>20</v>
      </c>
      <c r="AC20" s="127">
        <v>9.4339622641509441E-2</v>
      </c>
      <c r="AD20" s="80" t="s">
        <v>1011</v>
      </c>
      <c r="AE20" s="199">
        <v>39</v>
      </c>
      <c r="AF20" s="127">
        <v>0.18396226415094338</v>
      </c>
      <c r="AG20" s="80" t="s">
        <v>1012</v>
      </c>
      <c r="AH20" s="13" t="s">
        <v>109</v>
      </c>
      <c r="AI20" s="13" t="s">
        <v>110</v>
      </c>
    </row>
    <row r="21" spans="1:120" s="5" customFormat="1" ht="45" customHeight="1" x14ac:dyDescent="0.2">
      <c r="A21" s="234"/>
      <c r="B21" s="234"/>
      <c r="C21" s="253"/>
      <c r="D21" s="234" t="s">
        <v>44</v>
      </c>
      <c r="E21" s="234" t="s">
        <v>543</v>
      </c>
      <c r="F21" s="234"/>
      <c r="G21" s="234"/>
      <c r="H21" s="245"/>
      <c r="I21" s="270"/>
      <c r="J21" s="234" t="s">
        <v>529</v>
      </c>
      <c r="K21" s="234" t="s">
        <v>530</v>
      </c>
      <c r="L21" s="253">
        <v>298</v>
      </c>
      <c r="M21" s="307"/>
      <c r="N21" s="225"/>
      <c r="O21" s="222"/>
      <c r="P21" s="305"/>
      <c r="Q21" s="225"/>
      <c r="R21" s="222"/>
      <c r="S21" s="305"/>
      <c r="T21" s="225"/>
      <c r="U21" s="222"/>
      <c r="V21" s="13" t="s">
        <v>534</v>
      </c>
      <c r="W21" s="13" t="s">
        <v>535</v>
      </c>
      <c r="X21" s="122">
        <v>212</v>
      </c>
      <c r="Y21" s="199">
        <v>0</v>
      </c>
      <c r="Z21" s="127">
        <v>0</v>
      </c>
      <c r="AA21" s="80" t="s">
        <v>1013</v>
      </c>
      <c r="AB21" s="199">
        <v>1</v>
      </c>
      <c r="AC21" s="127">
        <v>4.7169811320754715E-3</v>
      </c>
      <c r="AD21" s="80" t="s">
        <v>1014</v>
      </c>
      <c r="AE21" s="199">
        <v>18</v>
      </c>
      <c r="AF21" s="127">
        <v>8.4905660377358486E-2</v>
      </c>
      <c r="AG21" s="80" t="s">
        <v>1015</v>
      </c>
      <c r="AH21" s="13" t="s">
        <v>109</v>
      </c>
      <c r="AI21" s="13" t="s">
        <v>110</v>
      </c>
    </row>
    <row r="22" spans="1:120" s="5" customFormat="1" ht="84" x14ac:dyDescent="0.2">
      <c r="A22" s="234"/>
      <c r="B22" s="234"/>
      <c r="C22" s="253"/>
      <c r="D22" s="234" t="s">
        <v>44</v>
      </c>
      <c r="E22" s="234" t="s">
        <v>543</v>
      </c>
      <c r="F22" s="234"/>
      <c r="G22" s="234"/>
      <c r="H22" s="245"/>
      <c r="I22" s="270"/>
      <c r="J22" s="234" t="s">
        <v>529</v>
      </c>
      <c r="K22" s="234" t="s">
        <v>530</v>
      </c>
      <c r="L22" s="253">
        <v>298</v>
      </c>
      <c r="M22" s="307"/>
      <c r="N22" s="225"/>
      <c r="O22" s="222"/>
      <c r="P22" s="305"/>
      <c r="Q22" s="225"/>
      <c r="R22" s="222"/>
      <c r="S22" s="305"/>
      <c r="T22" s="225"/>
      <c r="U22" s="222"/>
      <c r="V22" s="13" t="s">
        <v>536</v>
      </c>
      <c r="W22" s="13" t="s">
        <v>537</v>
      </c>
      <c r="X22" s="122">
        <v>86</v>
      </c>
      <c r="Y22" s="199">
        <v>0</v>
      </c>
      <c r="Z22" s="127">
        <v>0</v>
      </c>
      <c r="AA22" s="80" t="s">
        <v>1016</v>
      </c>
      <c r="AB22" s="199">
        <v>5</v>
      </c>
      <c r="AC22" s="127">
        <v>5.8139534883720929E-2</v>
      </c>
      <c r="AD22" s="80" t="s">
        <v>1017</v>
      </c>
      <c r="AE22" s="199">
        <v>12</v>
      </c>
      <c r="AF22" s="127">
        <v>0.13953488372093023</v>
      </c>
      <c r="AG22" s="80" t="s">
        <v>1018</v>
      </c>
      <c r="AH22" s="13" t="s">
        <v>109</v>
      </c>
      <c r="AI22" s="13" t="s">
        <v>110</v>
      </c>
    </row>
    <row r="23" spans="1:120" s="5" customFormat="1" ht="45" customHeight="1" x14ac:dyDescent="0.2">
      <c r="A23" s="234"/>
      <c r="B23" s="234"/>
      <c r="C23" s="253"/>
      <c r="D23" s="234" t="s">
        <v>44</v>
      </c>
      <c r="E23" s="234" t="s">
        <v>543</v>
      </c>
      <c r="F23" s="234"/>
      <c r="G23" s="234"/>
      <c r="H23" s="245"/>
      <c r="I23" s="270"/>
      <c r="J23" s="234" t="s">
        <v>529</v>
      </c>
      <c r="K23" s="234" t="s">
        <v>530</v>
      </c>
      <c r="L23" s="253">
        <v>298</v>
      </c>
      <c r="M23" s="307"/>
      <c r="N23" s="225"/>
      <c r="O23" s="222"/>
      <c r="P23" s="305"/>
      <c r="Q23" s="225"/>
      <c r="R23" s="222"/>
      <c r="S23" s="305"/>
      <c r="T23" s="225"/>
      <c r="U23" s="222"/>
      <c r="V23" s="13" t="s">
        <v>538</v>
      </c>
      <c r="W23" s="13" t="s">
        <v>539</v>
      </c>
      <c r="X23" s="126">
        <v>0.54</v>
      </c>
      <c r="Y23" s="80">
        <v>0</v>
      </c>
      <c r="Z23" s="127">
        <v>0</v>
      </c>
      <c r="AA23" s="80" t="s">
        <v>1019</v>
      </c>
      <c r="AB23" s="80">
        <v>1</v>
      </c>
      <c r="AC23" s="127">
        <v>1.8518518518518516</v>
      </c>
      <c r="AD23" s="80" t="s">
        <v>1020</v>
      </c>
      <c r="AE23" s="80">
        <v>0.66666666666666663</v>
      </c>
      <c r="AF23" s="127">
        <v>1.2345679012345678</v>
      </c>
      <c r="AG23" s="80" t="s">
        <v>1021</v>
      </c>
      <c r="AH23" s="13" t="s">
        <v>109</v>
      </c>
      <c r="AI23" s="13" t="s">
        <v>110</v>
      </c>
    </row>
    <row r="24" spans="1:120" s="5" customFormat="1" ht="45" customHeight="1" x14ac:dyDescent="0.2">
      <c r="A24" s="234"/>
      <c r="B24" s="234"/>
      <c r="C24" s="253"/>
      <c r="D24" s="234" t="s">
        <v>44</v>
      </c>
      <c r="E24" s="234" t="s">
        <v>543</v>
      </c>
      <c r="F24" s="234"/>
      <c r="G24" s="234"/>
      <c r="H24" s="245"/>
      <c r="I24" s="270"/>
      <c r="J24" s="234" t="s">
        <v>529</v>
      </c>
      <c r="K24" s="234" t="s">
        <v>530</v>
      </c>
      <c r="L24" s="253">
        <v>298</v>
      </c>
      <c r="M24" s="296"/>
      <c r="N24" s="226"/>
      <c r="O24" s="223"/>
      <c r="P24" s="306"/>
      <c r="Q24" s="226"/>
      <c r="R24" s="223"/>
      <c r="S24" s="306"/>
      <c r="T24" s="226"/>
      <c r="U24" s="223"/>
      <c r="V24" s="13" t="s">
        <v>540</v>
      </c>
      <c r="W24" s="13" t="s">
        <v>541</v>
      </c>
      <c r="X24" s="126">
        <v>0.2</v>
      </c>
      <c r="Y24" s="80"/>
      <c r="Z24" s="127">
        <v>0</v>
      </c>
      <c r="AA24" s="80" t="s">
        <v>985</v>
      </c>
      <c r="AB24" s="80"/>
      <c r="AC24" s="127">
        <v>0</v>
      </c>
      <c r="AD24" s="80" t="s">
        <v>985</v>
      </c>
      <c r="AE24" s="80">
        <v>0</v>
      </c>
      <c r="AF24" s="127">
        <v>0</v>
      </c>
      <c r="AG24" s="80" t="s">
        <v>1022</v>
      </c>
      <c r="AH24" s="13" t="s">
        <v>109</v>
      </c>
      <c r="AI24" s="13" t="s">
        <v>110</v>
      </c>
    </row>
    <row r="25" spans="1:120" ht="75" x14ac:dyDescent="0.25">
      <c r="H25" s="245"/>
      <c r="M25" s="71" t="s">
        <v>241</v>
      </c>
      <c r="N25" s="87">
        <f>AVERAGE(N20:N24)</f>
        <v>0</v>
      </c>
      <c r="P25" s="71" t="s">
        <v>241</v>
      </c>
      <c r="Q25" s="87">
        <f>AVERAGE(Q20:Q24)</f>
        <v>3.3557046979865771E-3</v>
      </c>
      <c r="S25" s="71" t="s">
        <v>241</v>
      </c>
      <c r="T25" s="97">
        <f>AVERAGE(T20:T24)</f>
        <v>6.0402684563758392E-2</v>
      </c>
      <c r="Y25" s="71" t="s">
        <v>242</v>
      </c>
      <c r="Z25" s="97">
        <f>AVERAGE(Z20:Z23)</f>
        <v>2.3584905660377358E-3</v>
      </c>
      <c r="AB25" s="71" t="s">
        <v>242</v>
      </c>
      <c r="AC25" s="97">
        <f>AVERAGE(AC20:AC23)</f>
        <v>0.5022619976272894</v>
      </c>
      <c r="AE25" s="71" t="s">
        <v>242</v>
      </c>
      <c r="AF25" s="97">
        <f>AVERAGE(AF20:AF24)</f>
        <v>0.32859414189676001</v>
      </c>
      <c r="AG25" s="9"/>
      <c r="AH25" s="9"/>
      <c r="AI25" s="9"/>
      <c r="DM25"/>
      <c r="DN25"/>
      <c r="DO25"/>
      <c r="DP25"/>
    </row>
    <row r="26" spans="1:120" s="5" customFormat="1" ht="45" customHeight="1" x14ac:dyDescent="0.2">
      <c r="A26" s="234" t="s">
        <v>87</v>
      </c>
      <c r="B26" s="234" t="s">
        <v>252</v>
      </c>
      <c r="C26" s="253" t="s">
        <v>1107</v>
      </c>
      <c r="D26" s="234" t="s">
        <v>44</v>
      </c>
      <c r="E26" s="253" t="s">
        <v>544</v>
      </c>
      <c r="F26" s="234" t="s">
        <v>91</v>
      </c>
      <c r="G26" s="234" t="s">
        <v>254</v>
      </c>
      <c r="H26" s="245"/>
      <c r="I26" s="270">
        <v>7233549764</v>
      </c>
      <c r="J26" s="234" t="s">
        <v>529</v>
      </c>
      <c r="K26" s="234" t="s">
        <v>530</v>
      </c>
      <c r="L26" s="253">
        <v>332</v>
      </c>
      <c r="M26" s="295">
        <v>17</v>
      </c>
      <c r="N26" s="224">
        <f>+M26/L26</f>
        <v>5.1204819277108432E-2</v>
      </c>
      <c r="O26" s="221" t="s">
        <v>1023</v>
      </c>
      <c r="P26" s="295">
        <v>24</v>
      </c>
      <c r="Q26" s="224">
        <f>+P26/L26</f>
        <v>7.2289156626506021E-2</v>
      </c>
      <c r="R26" s="221" t="s">
        <v>1024</v>
      </c>
      <c r="S26" s="304">
        <v>43</v>
      </c>
      <c r="T26" s="224">
        <f>+S26/L26</f>
        <v>0.12951807228915663</v>
      </c>
      <c r="U26" s="221" t="s">
        <v>1025</v>
      </c>
      <c r="V26" s="13" t="s">
        <v>532</v>
      </c>
      <c r="W26" s="13" t="s">
        <v>533</v>
      </c>
      <c r="X26" s="122">
        <v>257</v>
      </c>
      <c r="Y26" s="121">
        <v>0</v>
      </c>
      <c r="Z26" s="127">
        <v>0</v>
      </c>
      <c r="AA26" s="80" t="s">
        <v>1026</v>
      </c>
      <c r="AB26" s="121">
        <v>22</v>
      </c>
      <c r="AC26" s="127">
        <v>8.5603112840466927E-2</v>
      </c>
      <c r="AD26" s="80" t="s">
        <v>1027</v>
      </c>
      <c r="AE26" s="121">
        <v>43</v>
      </c>
      <c r="AF26" s="127">
        <v>0.16731517509727625</v>
      </c>
      <c r="AG26" s="80" t="s">
        <v>1028</v>
      </c>
      <c r="AH26" s="13" t="s">
        <v>109</v>
      </c>
      <c r="AI26" s="13" t="s">
        <v>110</v>
      </c>
    </row>
    <row r="27" spans="1:120" s="5" customFormat="1" ht="45" customHeight="1" x14ac:dyDescent="0.2">
      <c r="A27" s="234"/>
      <c r="B27" s="234"/>
      <c r="C27" s="253"/>
      <c r="D27" s="234" t="s">
        <v>44</v>
      </c>
      <c r="E27" s="253" t="s">
        <v>544</v>
      </c>
      <c r="F27" s="234"/>
      <c r="G27" s="234"/>
      <c r="H27" s="245"/>
      <c r="I27" s="270"/>
      <c r="J27" s="234" t="s">
        <v>529</v>
      </c>
      <c r="K27" s="234" t="s">
        <v>530</v>
      </c>
      <c r="L27" s="253">
        <v>332</v>
      </c>
      <c r="M27" s="307"/>
      <c r="N27" s="225"/>
      <c r="O27" s="222"/>
      <c r="P27" s="307"/>
      <c r="Q27" s="225"/>
      <c r="R27" s="222"/>
      <c r="S27" s="305"/>
      <c r="T27" s="225"/>
      <c r="U27" s="222"/>
      <c r="V27" s="13" t="s">
        <v>534</v>
      </c>
      <c r="W27" s="13" t="s">
        <v>535</v>
      </c>
      <c r="X27" s="122">
        <v>257</v>
      </c>
      <c r="Y27" s="121">
        <v>0</v>
      </c>
      <c r="Z27" s="127">
        <v>0</v>
      </c>
      <c r="AA27" s="80" t="s">
        <v>1029</v>
      </c>
      <c r="AB27" s="121">
        <v>4</v>
      </c>
      <c r="AC27" s="127">
        <v>1.556420233463035E-2</v>
      </c>
      <c r="AD27" s="80" t="s">
        <v>1030</v>
      </c>
      <c r="AE27" s="121">
        <v>17</v>
      </c>
      <c r="AF27" s="127">
        <v>6.6147859922178989E-2</v>
      </c>
      <c r="AG27" s="80" t="s">
        <v>1031</v>
      </c>
      <c r="AH27" s="13" t="s">
        <v>109</v>
      </c>
      <c r="AI27" s="13" t="s">
        <v>110</v>
      </c>
    </row>
    <row r="28" spans="1:120" s="5" customFormat="1" ht="60" x14ac:dyDescent="0.2">
      <c r="A28" s="234"/>
      <c r="B28" s="234"/>
      <c r="C28" s="253"/>
      <c r="D28" s="234" t="s">
        <v>44</v>
      </c>
      <c r="E28" s="253" t="s">
        <v>544</v>
      </c>
      <c r="F28" s="234"/>
      <c r="G28" s="234"/>
      <c r="H28" s="245"/>
      <c r="I28" s="270"/>
      <c r="J28" s="234" t="s">
        <v>529</v>
      </c>
      <c r="K28" s="234" t="s">
        <v>530</v>
      </c>
      <c r="L28" s="253">
        <v>332</v>
      </c>
      <c r="M28" s="307"/>
      <c r="N28" s="225"/>
      <c r="O28" s="222"/>
      <c r="P28" s="307"/>
      <c r="Q28" s="225"/>
      <c r="R28" s="222"/>
      <c r="S28" s="305"/>
      <c r="T28" s="225"/>
      <c r="U28" s="222"/>
      <c r="V28" s="13" t="s">
        <v>536</v>
      </c>
      <c r="W28" s="13" t="s">
        <v>537</v>
      </c>
      <c r="X28" s="122">
        <v>75</v>
      </c>
      <c r="Y28" s="121">
        <v>0</v>
      </c>
      <c r="Z28" s="127">
        <v>0</v>
      </c>
      <c r="AA28" s="80" t="s">
        <v>1032</v>
      </c>
      <c r="AB28" s="121">
        <v>8</v>
      </c>
      <c r="AC28" s="127">
        <v>0.10810810810810811</v>
      </c>
      <c r="AD28" s="80" t="s">
        <v>1033</v>
      </c>
      <c r="AE28" s="121">
        <v>19</v>
      </c>
      <c r="AF28" s="127">
        <v>0.25675675675675674</v>
      </c>
      <c r="AG28" s="80" t="s">
        <v>1034</v>
      </c>
      <c r="AH28" s="13" t="s">
        <v>109</v>
      </c>
      <c r="AI28" s="13" t="s">
        <v>110</v>
      </c>
    </row>
    <row r="29" spans="1:120" s="5" customFormat="1" ht="45" customHeight="1" x14ac:dyDescent="0.2">
      <c r="A29" s="234"/>
      <c r="B29" s="234"/>
      <c r="C29" s="253"/>
      <c r="D29" s="234" t="s">
        <v>44</v>
      </c>
      <c r="E29" s="253" t="s">
        <v>544</v>
      </c>
      <c r="F29" s="234"/>
      <c r="G29" s="234"/>
      <c r="H29" s="245"/>
      <c r="I29" s="270"/>
      <c r="J29" s="234" t="s">
        <v>529</v>
      </c>
      <c r="K29" s="234" t="s">
        <v>530</v>
      </c>
      <c r="L29" s="253">
        <v>332</v>
      </c>
      <c r="M29" s="307"/>
      <c r="N29" s="225"/>
      <c r="O29" s="222"/>
      <c r="P29" s="307"/>
      <c r="Q29" s="225"/>
      <c r="R29" s="222"/>
      <c r="S29" s="305"/>
      <c r="T29" s="225"/>
      <c r="U29" s="222"/>
      <c r="V29" s="13" t="s">
        <v>538</v>
      </c>
      <c r="W29" s="13" t="s">
        <v>539</v>
      </c>
      <c r="X29" s="126">
        <v>0.54</v>
      </c>
      <c r="Y29" s="132">
        <v>0.35294117647058826</v>
      </c>
      <c r="Z29" s="127">
        <v>0.65359477124183007</v>
      </c>
      <c r="AA29" s="80" t="s">
        <v>1035</v>
      </c>
      <c r="AB29" s="132">
        <v>0.45833333333333331</v>
      </c>
      <c r="AC29" s="127">
        <v>0.84876543209876532</v>
      </c>
      <c r="AD29" s="80" t="s">
        <v>1036</v>
      </c>
      <c r="AE29" s="132">
        <v>0.65116279069767447</v>
      </c>
      <c r="AF29" s="127">
        <v>1.2058570198105081</v>
      </c>
      <c r="AG29" s="80" t="s">
        <v>1037</v>
      </c>
      <c r="AH29" s="13" t="s">
        <v>109</v>
      </c>
      <c r="AI29" s="13" t="s">
        <v>110</v>
      </c>
    </row>
    <row r="30" spans="1:120" s="5" customFormat="1" ht="45" customHeight="1" x14ac:dyDescent="0.2">
      <c r="A30" s="234"/>
      <c r="B30" s="234"/>
      <c r="C30" s="253"/>
      <c r="D30" s="234" t="s">
        <v>44</v>
      </c>
      <c r="E30" s="253" t="s">
        <v>544</v>
      </c>
      <c r="F30" s="234"/>
      <c r="G30" s="234"/>
      <c r="H30" s="245"/>
      <c r="I30" s="270"/>
      <c r="J30" s="234" t="s">
        <v>529</v>
      </c>
      <c r="K30" s="234" t="s">
        <v>530</v>
      </c>
      <c r="L30" s="253">
        <v>332</v>
      </c>
      <c r="M30" s="296"/>
      <c r="N30" s="226"/>
      <c r="O30" s="223"/>
      <c r="P30" s="296"/>
      <c r="Q30" s="226"/>
      <c r="R30" s="223"/>
      <c r="S30" s="306"/>
      <c r="T30" s="226"/>
      <c r="U30" s="223"/>
      <c r="V30" s="13" t="s">
        <v>540</v>
      </c>
      <c r="W30" s="13" t="s">
        <v>541</v>
      </c>
      <c r="X30" s="126">
        <v>0.2</v>
      </c>
      <c r="Y30" s="132"/>
      <c r="Z30" s="127">
        <v>0</v>
      </c>
      <c r="AA30" s="80" t="s">
        <v>985</v>
      </c>
      <c r="AB30" s="132"/>
      <c r="AC30" s="127">
        <v>0</v>
      </c>
      <c r="AD30" s="80" t="s">
        <v>985</v>
      </c>
      <c r="AE30" s="132">
        <v>0</v>
      </c>
      <c r="AF30" s="127">
        <v>0</v>
      </c>
      <c r="AG30" s="80" t="s">
        <v>1038</v>
      </c>
      <c r="AH30" s="13" t="s">
        <v>109</v>
      </c>
      <c r="AI30" s="13" t="s">
        <v>110</v>
      </c>
    </row>
    <row r="31" spans="1:120" ht="75" x14ac:dyDescent="0.25">
      <c r="H31" s="245"/>
      <c r="M31" s="71" t="s">
        <v>241</v>
      </c>
      <c r="N31" s="87">
        <f>AVERAGE(N26:N30)</f>
        <v>5.1204819277108432E-2</v>
      </c>
      <c r="P31" s="71" t="s">
        <v>241</v>
      </c>
      <c r="Q31" s="97">
        <f>AVERAGE(Q26:Q30)</f>
        <v>7.2289156626506021E-2</v>
      </c>
      <c r="S31" s="71" t="s">
        <v>241</v>
      </c>
      <c r="T31" s="97">
        <f>AVERAGE(T26:T30)</f>
        <v>0.12951807228915663</v>
      </c>
      <c r="Y31" s="71" t="s">
        <v>242</v>
      </c>
      <c r="Z31" s="97">
        <f>AVERAGE(Z26:Z29)</f>
        <v>0.16339869281045752</v>
      </c>
      <c r="AB31" s="71" t="s">
        <v>242</v>
      </c>
      <c r="AC31" s="97">
        <f>AVERAGE(AC26:AC29)</f>
        <v>0.26451021384549267</v>
      </c>
      <c r="AE31" s="71" t="s">
        <v>242</v>
      </c>
      <c r="AF31" s="97">
        <f>AVERAGE(AF26:AF30)</f>
        <v>0.33921536231734406</v>
      </c>
      <c r="AG31" s="9"/>
      <c r="AH31" s="9"/>
      <c r="AI31" s="9"/>
      <c r="DM31"/>
      <c r="DN31"/>
      <c r="DO31"/>
      <c r="DP31"/>
    </row>
    <row r="32" spans="1:120" s="5" customFormat="1" ht="45" customHeight="1" x14ac:dyDescent="0.2">
      <c r="A32" s="234" t="s">
        <v>87</v>
      </c>
      <c r="B32" s="234" t="s">
        <v>252</v>
      </c>
      <c r="C32" s="234" t="s">
        <v>1107</v>
      </c>
      <c r="D32" s="234" t="s">
        <v>44</v>
      </c>
      <c r="E32" s="253" t="s">
        <v>545</v>
      </c>
      <c r="F32" s="234" t="s">
        <v>91</v>
      </c>
      <c r="G32" s="234" t="s">
        <v>254</v>
      </c>
      <c r="H32" s="245"/>
      <c r="I32" s="270">
        <v>2648615000</v>
      </c>
      <c r="J32" s="234" t="s">
        <v>529</v>
      </c>
      <c r="K32" s="234" t="s">
        <v>530</v>
      </c>
      <c r="L32" s="253">
        <v>1584</v>
      </c>
      <c r="M32" s="304">
        <v>34</v>
      </c>
      <c r="N32" s="224">
        <f>+M32/L32</f>
        <v>2.1464646464646464E-2</v>
      </c>
      <c r="O32" s="221" t="s">
        <v>1039</v>
      </c>
      <c r="P32" s="304">
        <v>168</v>
      </c>
      <c r="Q32" s="224">
        <f>+P32/L32</f>
        <v>0.10606060606060606</v>
      </c>
      <c r="R32" s="221" t="s">
        <v>1040</v>
      </c>
      <c r="S32" s="304">
        <v>319</v>
      </c>
      <c r="T32" s="224">
        <f>+S32/L32</f>
        <v>0.2013888888888889</v>
      </c>
      <c r="U32" s="221" t="s">
        <v>1041</v>
      </c>
      <c r="V32" s="13" t="s">
        <v>536</v>
      </c>
      <c r="W32" s="13" t="s">
        <v>537</v>
      </c>
      <c r="X32" s="122">
        <v>1584</v>
      </c>
      <c r="Y32" s="199">
        <v>85</v>
      </c>
      <c r="Z32" s="127">
        <v>5.366161616161616E-2</v>
      </c>
      <c r="AA32" s="80" t="s">
        <v>1042</v>
      </c>
      <c r="AB32" s="199">
        <v>229</v>
      </c>
      <c r="AC32" s="127">
        <v>0.14457070707070707</v>
      </c>
      <c r="AD32" s="80" t="s">
        <v>1043</v>
      </c>
      <c r="AE32" s="199">
        <v>390</v>
      </c>
      <c r="AF32" s="127">
        <v>0.24621212121212122</v>
      </c>
      <c r="AG32" s="80" t="s">
        <v>1044</v>
      </c>
      <c r="AH32" s="13" t="s">
        <v>109</v>
      </c>
      <c r="AI32" s="13" t="s">
        <v>110</v>
      </c>
    </row>
    <row r="33" spans="1:120" s="5" customFormat="1" ht="45" customHeight="1" x14ac:dyDescent="0.2">
      <c r="A33" s="234"/>
      <c r="B33" s="234"/>
      <c r="C33" s="234"/>
      <c r="D33" s="234"/>
      <c r="E33" s="253"/>
      <c r="F33" s="234"/>
      <c r="G33" s="234"/>
      <c r="H33" s="245"/>
      <c r="I33" s="270"/>
      <c r="J33" s="234"/>
      <c r="K33" s="234"/>
      <c r="L33" s="253"/>
      <c r="M33" s="306"/>
      <c r="N33" s="226"/>
      <c r="O33" s="223"/>
      <c r="P33" s="306"/>
      <c r="Q33" s="226"/>
      <c r="R33" s="223"/>
      <c r="S33" s="306"/>
      <c r="T33" s="226"/>
      <c r="U33" s="223"/>
      <c r="V33" s="13" t="s">
        <v>540</v>
      </c>
      <c r="W33" s="13" t="s">
        <v>541</v>
      </c>
      <c r="X33" s="126">
        <v>0.2</v>
      </c>
      <c r="Y33" s="127"/>
      <c r="Z33" s="127">
        <v>0</v>
      </c>
      <c r="AA33" s="80" t="s">
        <v>985</v>
      </c>
      <c r="AB33" s="127"/>
      <c r="AC33" s="127">
        <v>0</v>
      </c>
      <c r="AD33" s="80" t="s">
        <v>985</v>
      </c>
      <c r="AE33" s="80">
        <v>0</v>
      </c>
      <c r="AF33" s="127">
        <v>0</v>
      </c>
      <c r="AG33" s="80" t="s">
        <v>1045</v>
      </c>
      <c r="AH33" s="13" t="s">
        <v>109</v>
      </c>
      <c r="AI33" s="13" t="s">
        <v>110</v>
      </c>
    </row>
    <row r="34" spans="1:120" ht="75" x14ac:dyDescent="0.25">
      <c r="H34" s="245"/>
      <c r="M34" s="71" t="s">
        <v>241</v>
      </c>
      <c r="N34" s="97">
        <f>AVERAGE(N32:N33)</f>
        <v>2.1464646464646464E-2</v>
      </c>
      <c r="P34" s="71" t="s">
        <v>241</v>
      </c>
      <c r="Q34" s="87">
        <f>AVERAGE(Q32:Q33)</f>
        <v>0.10606060606060606</v>
      </c>
      <c r="S34" s="71" t="s">
        <v>241</v>
      </c>
      <c r="T34" s="87">
        <f>AVERAGE(T32:T33)</f>
        <v>0.2013888888888889</v>
      </c>
      <c r="Y34" s="71" t="s">
        <v>242</v>
      </c>
      <c r="Z34" s="97">
        <f>AVERAGE(Z32:Z32)</f>
        <v>5.366161616161616E-2</v>
      </c>
      <c r="AB34" s="71" t="s">
        <v>242</v>
      </c>
      <c r="AC34" s="87">
        <f>AVERAGE(AC32:AC32)</f>
        <v>0.14457070707070707</v>
      </c>
      <c r="AE34" s="71" t="s">
        <v>242</v>
      </c>
      <c r="AF34" s="87">
        <f>AVERAGE(AF32:AF32)</f>
        <v>0.24621212121212122</v>
      </c>
      <c r="AG34" s="9"/>
      <c r="AH34" s="9"/>
      <c r="AI34" s="9"/>
      <c r="DM34"/>
      <c r="DN34"/>
      <c r="DO34"/>
      <c r="DP34"/>
    </row>
    <row r="35" spans="1:120" s="5" customFormat="1" ht="48" x14ac:dyDescent="0.2">
      <c r="A35" s="234" t="s">
        <v>87</v>
      </c>
      <c r="B35" s="234" t="s">
        <v>252</v>
      </c>
      <c r="C35" s="234" t="s">
        <v>1107</v>
      </c>
      <c r="D35" s="234" t="s">
        <v>44</v>
      </c>
      <c r="E35" s="253" t="s">
        <v>546</v>
      </c>
      <c r="F35" s="234" t="s">
        <v>91</v>
      </c>
      <c r="G35" s="234" t="s">
        <v>254</v>
      </c>
      <c r="H35" s="245"/>
      <c r="I35" s="270">
        <v>879636333</v>
      </c>
      <c r="J35" s="234" t="s">
        <v>529</v>
      </c>
      <c r="K35" s="234" t="s">
        <v>530</v>
      </c>
      <c r="L35" s="253">
        <v>2871</v>
      </c>
      <c r="M35" s="304">
        <v>68</v>
      </c>
      <c r="N35" s="224">
        <f>+M35/L35</f>
        <v>2.3685127133402994E-2</v>
      </c>
      <c r="O35" s="221" t="s">
        <v>1046</v>
      </c>
      <c r="P35" s="295">
        <v>226</v>
      </c>
      <c r="Q35" s="224">
        <f>+P35/L35</f>
        <v>7.8718216649251133E-2</v>
      </c>
      <c r="R35" s="221" t="s">
        <v>1047</v>
      </c>
      <c r="S35" s="304">
        <v>462</v>
      </c>
      <c r="T35" s="224">
        <f>+S35/L35</f>
        <v>0.16091954022988506</v>
      </c>
      <c r="U35" s="221" t="s">
        <v>1048</v>
      </c>
      <c r="V35" s="13" t="s">
        <v>532</v>
      </c>
      <c r="W35" s="13" t="s">
        <v>533</v>
      </c>
      <c r="X35" s="122">
        <v>1016</v>
      </c>
      <c r="Y35" s="121">
        <v>6</v>
      </c>
      <c r="Z35" s="127">
        <v>5.905511811023622E-3</v>
      </c>
      <c r="AA35" s="80" t="s">
        <v>1049</v>
      </c>
      <c r="AB35" s="121">
        <v>97</v>
      </c>
      <c r="AC35" s="127">
        <v>9.5472440944881887E-2</v>
      </c>
      <c r="AD35" s="80" t="s">
        <v>1050</v>
      </c>
      <c r="AE35" s="121">
        <v>180</v>
      </c>
      <c r="AF35" s="127">
        <v>0.17716535433070865</v>
      </c>
      <c r="AG35" s="80" t="s">
        <v>1051</v>
      </c>
      <c r="AH35" s="13" t="s">
        <v>109</v>
      </c>
      <c r="AI35" s="13" t="s">
        <v>110</v>
      </c>
    </row>
    <row r="36" spans="1:120" s="5" customFormat="1" ht="45" customHeight="1" x14ac:dyDescent="0.2">
      <c r="A36" s="234"/>
      <c r="B36" s="234"/>
      <c r="C36" s="234"/>
      <c r="D36" s="234"/>
      <c r="E36" s="253"/>
      <c r="F36" s="234"/>
      <c r="G36" s="234"/>
      <c r="H36" s="245"/>
      <c r="I36" s="270"/>
      <c r="J36" s="234"/>
      <c r="K36" s="234"/>
      <c r="L36" s="253"/>
      <c r="M36" s="305"/>
      <c r="N36" s="225"/>
      <c r="O36" s="222"/>
      <c r="P36" s="307"/>
      <c r="Q36" s="225"/>
      <c r="R36" s="222"/>
      <c r="S36" s="305"/>
      <c r="T36" s="225"/>
      <c r="U36" s="222"/>
      <c r="V36" s="13" t="s">
        <v>480</v>
      </c>
      <c r="W36" s="13" t="s">
        <v>481</v>
      </c>
      <c r="X36" s="122">
        <v>2871</v>
      </c>
      <c r="Y36" s="121">
        <v>96</v>
      </c>
      <c r="Z36" s="127">
        <v>3.343782654127482E-2</v>
      </c>
      <c r="AA36" s="80" t="s">
        <v>1052</v>
      </c>
      <c r="AB36" s="121">
        <v>292</v>
      </c>
      <c r="AC36" s="127">
        <v>0.10170672239637757</v>
      </c>
      <c r="AD36" s="80" t="s">
        <v>1053</v>
      </c>
      <c r="AE36" s="121">
        <v>553</v>
      </c>
      <c r="AF36" s="127">
        <v>0.19261581330546848</v>
      </c>
      <c r="AG36" s="80" t="s">
        <v>1054</v>
      </c>
      <c r="AH36" s="13" t="s">
        <v>109</v>
      </c>
      <c r="AI36" s="13" t="s">
        <v>110</v>
      </c>
    </row>
    <row r="37" spans="1:120" s="5" customFormat="1" ht="120" x14ac:dyDescent="0.2">
      <c r="A37" s="234"/>
      <c r="B37" s="234"/>
      <c r="C37" s="234"/>
      <c r="D37" s="234"/>
      <c r="E37" s="253"/>
      <c r="F37" s="234"/>
      <c r="G37" s="234"/>
      <c r="H37" s="245"/>
      <c r="I37" s="270"/>
      <c r="J37" s="234"/>
      <c r="K37" s="234"/>
      <c r="L37" s="253"/>
      <c r="M37" s="305"/>
      <c r="N37" s="225"/>
      <c r="O37" s="222"/>
      <c r="P37" s="307"/>
      <c r="Q37" s="225"/>
      <c r="R37" s="222"/>
      <c r="S37" s="305"/>
      <c r="T37" s="225"/>
      <c r="U37" s="222"/>
      <c r="V37" s="13" t="s">
        <v>538</v>
      </c>
      <c r="W37" s="13" t="s">
        <v>539</v>
      </c>
      <c r="X37" s="126">
        <v>0.54</v>
      </c>
      <c r="Y37" s="132">
        <v>0.29411764705882354</v>
      </c>
      <c r="Z37" s="127">
        <v>0.54466230936819171</v>
      </c>
      <c r="AA37" s="80" t="s">
        <v>1055</v>
      </c>
      <c r="AB37" s="132">
        <v>0.5</v>
      </c>
      <c r="AC37" s="127">
        <v>0.92592592592592582</v>
      </c>
      <c r="AD37" s="80" t="s">
        <v>1056</v>
      </c>
      <c r="AE37" s="132">
        <v>0.65734265734265729</v>
      </c>
      <c r="AF37" s="127">
        <v>1.2173012173012172</v>
      </c>
      <c r="AG37" s="80" t="s">
        <v>1057</v>
      </c>
      <c r="AH37" s="13" t="s">
        <v>109</v>
      </c>
      <c r="AI37" s="13" t="s">
        <v>110</v>
      </c>
    </row>
    <row r="38" spans="1:120" s="5" customFormat="1" ht="45" customHeight="1" x14ac:dyDescent="0.2">
      <c r="A38" s="234"/>
      <c r="B38" s="234"/>
      <c r="C38" s="234"/>
      <c r="D38" s="234"/>
      <c r="E38" s="253"/>
      <c r="F38" s="234"/>
      <c r="G38" s="234"/>
      <c r="H38" s="245"/>
      <c r="I38" s="270"/>
      <c r="J38" s="234"/>
      <c r="K38" s="234"/>
      <c r="L38" s="253"/>
      <c r="M38" s="305"/>
      <c r="N38" s="225"/>
      <c r="O38" s="222"/>
      <c r="P38" s="307"/>
      <c r="Q38" s="225"/>
      <c r="R38" s="222"/>
      <c r="S38" s="305"/>
      <c r="T38" s="225"/>
      <c r="U38" s="222"/>
      <c r="V38" s="13" t="s">
        <v>547</v>
      </c>
      <c r="W38" s="13" t="s">
        <v>548</v>
      </c>
      <c r="X38" s="126">
        <v>0.77</v>
      </c>
      <c r="Y38" s="132">
        <v>1E-3</v>
      </c>
      <c r="Z38" s="127">
        <v>1.2987012987012987E-3</v>
      </c>
      <c r="AA38" s="80" t="s">
        <v>1058</v>
      </c>
      <c r="AB38" s="132">
        <v>1.9E-2</v>
      </c>
      <c r="AC38" s="127">
        <v>2.4675324675324673E-2</v>
      </c>
      <c r="AD38" s="80" t="s">
        <v>1059</v>
      </c>
      <c r="AE38" s="132">
        <v>8.0265095729013261E-2</v>
      </c>
      <c r="AF38" s="127">
        <v>0.10424038406365359</v>
      </c>
      <c r="AG38" s="80" t="s">
        <v>1060</v>
      </c>
      <c r="AH38" s="13" t="s">
        <v>109</v>
      </c>
      <c r="AI38" s="13" t="s">
        <v>110</v>
      </c>
    </row>
    <row r="39" spans="1:120" s="5" customFormat="1" ht="45" customHeight="1" x14ac:dyDescent="0.2">
      <c r="A39" s="234"/>
      <c r="B39" s="234"/>
      <c r="C39" s="234"/>
      <c r="D39" s="234"/>
      <c r="E39" s="253"/>
      <c r="F39" s="234"/>
      <c r="G39" s="234"/>
      <c r="H39" s="245"/>
      <c r="I39" s="270"/>
      <c r="J39" s="234"/>
      <c r="K39" s="234"/>
      <c r="L39" s="253"/>
      <c r="M39" s="305"/>
      <c r="N39" s="225"/>
      <c r="O39" s="222"/>
      <c r="P39" s="307"/>
      <c r="Q39" s="225"/>
      <c r="R39" s="222"/>
      <c r="S39" s="305"/>
      <c r="T39" s="225"/>
      <c r="U39" s="222"/>
      <c r="V39" s="13" t="s">
        <v>549</v>
      </c>
      <c r="W39" s="13" t="s">
        <v>550</v>
      </c>
      <c r="X39" s="126">
        <v>1</v>
      </c>
      <c r="Y39" s="132">
        <v>0</v>
      </c>
      <c r="Z39" s="127">
        <v>0</v>
      </c>
      <c r="AA39" s="80" t="s">
        <v>1061</v>
      </c>
      <c r="AB39" s="132">
        <v>1.5037593984962405E-2</v>
      </c>
      <c r="AC39" s="127">
        <v>1.5037593984962405E-2</v>
      </c>
      <c r="AD39" s="80" t="s">
        <v>1062</v>
      </c>
      <c r="AE39" s="132">
        <v>9.7744360902255634E-2</v>
      </c>
      <c r="AF39" s="127">
        <v>9.7744360902255634E-2</v>
      </c>
      <c r="AG39" s="80" t="s">
        <v>1063</v>
      </c>
      <c r="AH39" s="13" t="s">
        <v>109</v>
      </c>
      <c r="AI39" s="13" t="s">
        <v>110</v>
      </c>
    </row>
    <row r="40" spans="1:120" s="5" customFormat="1" ht="45" customHeight="1" x14ac:dyDescent="0.2">
      <c r="A40" s="234"/>
      <c r="B40" s="234"/>
      <c r="C40" s="234"/>
      <c r="D40" s="234"/>
      <c r="E40" s="253"/>
      <c r="F40" s="234"/>
      <c r="G40" s="234"/>
      <c r="H40" s="245"/>
      <c r="I40" s="270"/>
      <c r="J40" s="234"/>
      <c r="K40" s="234"/>
      <c r="L40" s="253"/>
      <c r="M40" s="306"/>
      <c r="N40" s="226"/>
      <c r="O40" s="223"/>
      <c r="P40" s="296"/>
      <c r="Q40" s="226"/>
      <c r="R40" s="223"/>
      <c r="S40" s="306"/>
      <c r="T40" s="226"/>
      <c r="U40" s="223"/>
      <c r="V40" s="13" t="s">
        <v>540</v>
      </c>
      <c r="W40" s="13" t="s">
        <v>541</v>
      </c>
      <c r="X40" s="126">
        <v>0.2</v>
      </c>
      <c r="Y40" s="132"/>
      <c r="Z40" s="127">
        <v>0</v>
      </c>
      <c r="AA40" s="80" t="s">
        <v>985</v>
      </c>
      <c r="AB40" s="132"/>
      <c r="AC40" s="80">
        <v>0</v>
      </c>
      <c r="AD40" s="80" t="s">
        <v>985</v>
      </c>
      <c r="AE40" s="132">
        <v>0</v>
      </c>
      <c r="AF40" s="127">
        <v>0</v>
      </c>
      <c r="AG40" s="80" t="s">
        <v>1064</v>
      </c>
      <c r="AH40" s="13" t="s">
        <v>109</v>
      </c>
      <c r="AI40" s="13" t="s">
        <v>110</v>
      </c>
    </row>
    <row r="41" spans="1:120" ht="75" x14ac:dyDescent="0.25">
      <c r="H41" s="245"/>
      <c r="M41" s="71" t="s">
        <v>241</v>
      </c>
      <c r="N41" s="97">
        <f>AVERAGE(N35:N40)</f>
        <v>2.3685127133402994E-2</v>
      </c>
      <c r="P41" s="71" t="s">
        <v>241</v>
      </c>
      <c r="Q41" s="97">
        <f>AVERAGE(Q35:Q40)</f>
        <v>7.8718216649251133E-2</v>
      </c>
      <c r="S41" s="71" t="s">
        <v>241</v>
      </c>
      <c r="T41" s="97">
        <f>AVERAGE(T35:T40)</f>
        <v>0.16091954022988506</v>
      </c>
      <c r="Y41" s="71" t="s">
        <v>242</v>
      </c>
      <c r="Z41" s="97">
        <f>AVERAGE(Z35:Z39)</f>
        <v>0.11706086980383827</v>
      </c>
      <c r="AB41" s="71" t="s">
        <v>242</v>
      </c>
      <c r="AC41" s="97">
        <f>AVERAGE(AC35:AC39)</f>
        <v>0.23256360158549444</v>
      </c>
      <c r="AE41" s="71" t="s">
        <v>242</v>
      </c>
      <c r="AF41" s="97">
        <f>AVERAGE(AF35:AF40)</f>
        <v>0.29817785498388394</v>
      </c>
      <c r="AG41" s="9"/>
      <c r="AH41" s="9"/>
      <c r="AI41" s="9"/>
      <c r="DM41"/>
      <c r="DN41"/>
      <c r="DO41"/>
      <c r="DP41"/>
    </row>
    <row r="42" spans="1:120" s="5" customFormat="1" ht="45" customHeight="1" x14ac:dyDescent="0.2">
      <c r="A42" s="238" t="s">
        <v>87</v>
      </c>
      <c r="B42" s="238" t="s">
        <v>252</v>
      </c>
      <c r="C42" s="238" t="s">
        <v>1107</v>
      </c>
      <c r="D42" s="238" t="s">
        <v>44</v>
      </c>
      <c r="E42" s="238" t="s">
        <v>551</v>
      </c>
      <c r="F42" s="238" t="s">
        <v>91</v>
      </c>
      <c r="G42" s="238" t="s">
        <v>254</v>
      </c>
      <c r="H42" s="245"/>
      <c r="I42" s="124">
        <v>455112324</v>
      </c>
      <c r="J42" s="121" t="s">
        <v>1065</v>
      </c>
      <c r="K42" s="121" t="s">
        <v>561</v>
      </c>
      <c r="L42" s="200">
        <v>1256</v>
      </c>
      <c r="M42" s="200">
        <v>43</v>
      </c>
      <c r="N42" s="127">
        <v>3.4235668789808917E-2</v>
      </c>
      <c r="O42" s="80" t="s">
        <v>1066</v>
      </c>
      <c r="P42" s="200">
        <v>43</v>
      </c>
      <c r="Q42" s="127">
        <v>3.4235668789808917E-2</v>
      </c>
      <c r="R42" s="80" t="s">
        <v>1067</v>
      </c>
      <c r="S42" s="200">
        <v>254</v>
      </c>
      <c r="T42" s="127">
        <v>0.20222929936305734</v>
      </c>
      <c r="U42" s="80" t="s">
        <v>1068</v>
      </c>
      <c r="V42" s="234" t="s">
        <v>96</v>
      </c>
      <c r="W42" s="234"/>
      <c r="X42" s="234"/>
      <c r="Y42" s="89"/>
      <c r="Z42" s="91"/>
      <c r="AA42" s="89"/>
      <c r="AB42" s="89"/>
      <c r="AC42" s="91"/>
      <c r="AD42" s="89"/>
      <c r="AE42" s="89"/>
      <c r="AF42" s="91"/>
      <c r="AG42" s="89"/>
      <c r="AH42" s="13" t="s">
        <v>109</v>
      </c>
      <c r="AI42" s="13" t="s">
        <v>110</v>
      </c>
    </row>
    <row r="43" spans="1:120" s="5" customFormat="1" ht="45" customHeight="1" x14ac:dyDescent="0.2">
      <c r="A43" s="239"/>
      <c r="B43" s="239"/>
      <c r="C43" s="239"/>
      <c r="D43" s="239"/>
      <c r="E43" s="239"/>
      <c r="F43" s="239"/>
      <c r="G43" s="239"/>
      <c r="H43" s="245"/>
      <c r="I43" s="123">
        <v>4379224674</v>
      </c>
      <c r="J43" s="125" t="s">
        <v>1069</v>
      </c>
      <c r="K43" s="125" t="s">
        <v>560</v>
      </c>
      <c r="L43" s="125">
        <v>1265</v>
      </c>
      <c r="M43" s="125">
        <v>43</v>
      </c>
      <c r="N43" s="127">
        <v>3.3992094861660077E-2</v>
      </c>
      <c r="O43" s="80" t="s">
        <v>1070</v>
      </c>
      <c r="P43" s="125">
        <v>139</v>
      </c>
      <c r="Q43" s="127">
        <v>0.10988142292490119</v>
      </c>
      <c r="R43" s="80" t="s">
        <v>1071</v>
      </c>
      <c r="S43" s="125">
        <v>254</v>
      </c>
      <c r="T43" s="127">
        <v>0.2007905138339921</v>
      </c>
      <c r="U43" s="80" t="s">
        <v>1072</v>
      </c>
      <c r="V43" s="13" t="s">
        <v>554</v>
      </c>
      <c r="W43" s="13" t="s">
        <v>555</v>
      </c>
      <c r="X43" s="126">
        <v>1</v>
      </c>
      <c r="Y43" s="83">
        <v>0.46153846153846156</v>
      </c>
      <c r="Z43" s="100">
        <v>0.46153846153846156</v>
      </c>
      <c r="AA43" s="80" t="s">
        <v>1073</v>
      </c>
      <c r="AB43" s="80">
        <v>0.91</v>
      </c>
      <c r="AC43" s="127">
        <v>0.90625</v>
      </c>
      <c r="AD43" s="80" t="s">
        <v>1074</v>
      </c>
      <c r="AE43" s="80">
        <v>0.92</v>
      </c>
      <c r="AF43" s="127">
        <v>0.92105263157894735</v>
      </c>
      <c r="AG43" s="80" t="s">
        <v>1075</v>
      </c>
      <c r="AH43" s="13" t="s">
        <v>109</v>
      </c>
      <c r="AI43" s="13" t="s">
        <v>110</v>
      </c>
    </row>
    <row r="44" spans="1:120" s="5" customFormat="1" ht="216" x14ac:dyDescent="0.2">
      <c r="A44" s="239"/>
      <c r="B44" s="239"/>
      <c r="C44" s="239"/>
      <c r="D44" s="239"/>
      <c r="E44" s="239"/>
      <c r="F44" s="239"/>
      <c r="G44" s="239"/>
      <c r="H44" s="245"/>
      <c r="I44" s="123">
        <v>502632731</v>
      </c>
      <c r="J44" s="125" t="s">
        <v>1076</v>
      </c>
      <c r="K44" s="125" t="s">
        <v>552</v>
      </c>
      <c r="L44" s="128">
        <v>1</v>
      </c>
      <c r="M44" s="80">
        <v>0.27234927234927236</v>
      </c>
      <c r="N44" s="127">
        <v>0.27234927234927236</v>
      </c>
      <c r="O44" s="80" t="s">
        <v>1077</v>
      </c>
      <c r="P44" s="80">
        <v>0.40262172284644199</v>
      </c>
      <c r="Q44" s="127">
        <v>0.40262172284644199</v>
      </c>
      <c r="R44" s="80" t="s">
        <v>1078</v>
      </c>
      <c r="S44" s="80">
        <v>0.48</v>
      </c>
      <c r="T44" s="127">
        <v>0.48</v>
      </c>
      <c r="U44" s="80" t="s">
        <v>1079</v>
      </c>
      <c r="V44" s="234" t="s">
        <v>96</v>
      </c>
      <c r="W44" s="234"/>
      <c r="X44" s="234"/>
      <c r="Y44" s="89"/>
      <c r="Z44" s="91"/>
      <c r="AA44" s="89"/>
      <c r="AB44" s="89"/>
      <c r="AC44" s="91"/>
      <c r="AD44" s="89"/>
      <c r="AE44" s="89"/>
      <c r="AF44" s="91"/>
      <c r="AG44" s="89"/>
      <c r="AH44" s="13" t="s">
        <v>109</v>
      </c>
      <c r="AI44" s="13" t="s">
        <v>110</v>
      </c>
    </row>
    <row r="45" spans="1:120" s="5" customFormat="1" ht="252" x14ac:dyDescent="0.2">
      <c r="A45" s="239"/>
      <c r="B45" s="239"/>
      <c r="C45" s="239"/>
      <c r="D45" s="239"/>
      <c r="E45" s="239"/>
      <c r="F45" s="239"/>
      <c r="G45" s="239"/>
      <c r="H45" s="245"/>
      <c r="I45" s="123">
        <v>1630109928</v>
      </c>
      <c r="J45" s="125" t="s">
        <v>1080</v>
      </c>
      <c r="K45" s="125" t="s">
        <v>553</v>
      </c>
      <c r="L45" s="125">
        <v>6000</v>
      </c>
      <c r="M45" s="125">
        <v>1280.48</v>
      </c>
      <c r="N45" s="127">
        <v>0.21341333333333334</v>
      </c>
      <c r="O45" s="80" t="s">
        <v>1081</v>
      </c>
      <c r="P45" s="125">
        <v>1425.35</v>
      </c>
      <c r="Q45" s="127">
        <v>0.23755833333333332</v>
      </c>
      <c r="R45" s="80" t="s">
        <v>1082</v>
      </c>
      <c r="S45" s="125">
        <v>1450.35</v>
      </c>
      <c r="T45" s="127">
        <v>0.241725</v>
      </c>
      <c r="U45" s="80" t="s">
        <v>1083</v>
      </c>
      <c r="V45" s="13" t="s">
        <v>558</v>
      </c>
      <c r="W45" s="13" t="s">
        <v>559</v>
      </c>
      <c r="X45" s="126">
        <v>1</v>
      </c>
      <c r="Y45" s="80">
        <v>0.5</v>
      </c>
      <c r="Z45" s="127">
        <v>0.5</v>
      </c>
      <c r="AA45" s="80" t="s">
        <v>1084</v>
      </c>
      <c r="AB45" s="80">
        <v>0.43</v>
      </c>
      <c r="AC45" s="127">
        <v>0.42857142857142855</v>
      </c>
      <c r="AD45" s="80" t="s">
        <v>1085</v>
      </c>
      <c r="AE45" s="80">
        <v>0.71</v>
      </c>
      <c r="AF45" s="127">
        <v>0.70930232558139539</v>
      </c>
      <c r="AG45" s="80" t="s">
        <v>1086</v>
      </c>
      <c r="AH45" s="13" t="s">
        <v>109</v>
      </c>
      <c r="AI45" s="13" t="s">
        <v>110</v>
      </c>
    </row>
    <row r="46" spans="1:120" s="5" customFormat="1" ht="33.75" customHeight="1" x14ac:dyDescent="0.2">
      <c r="A46" s="239"/>
      <c r="B46" s="239"/>
      <c r="C46" s="239"/>
      <c r="D46" s="239"/>
      <c r="E46" s="239"/>
      <c r="F46" s="239"/>
      <c r="G46" s="239"/>
      <c r="H46" s="245"/>
      <c r="I46" s="123">
        <v>487347385</v>
      </c>
      <c r="J46" s="125" t="s">
        <v>1087</v>
      </c>
      <c r="K46" s="125" t="s">
        <v>556</v>
      </c>
      <c r="L46" s="128">
        <v>1</v>
      </c>
      <c r="M46" s="128">
        <v>1</v>
      </c>
      <c r="N46" s="127">
        <v>1</v>
      </c>
      <c r="O46" s="80" t="s">
        <v>1088</v>
      </c>
      <c r="P46" s="128">
        <v>1</v>
      </c>
      <c r="Q46" s="127">
        <v>1</v>
      </c>
      <c r="R46" s="80" t="s">
        <v>1089</v>
      </c>
      <c r="S46" s="128">
        <v>0.97</v>
      </c>
      <c r="T46" s="127">
        <v>0.97</v>
      </c>
      <c r="U46" s="80" t="s">
        <v>1090</v>
      </c>
      <c r="V46" s="234" t="s">
        <v>96</v>
      </c>
      <c r="W46" s="234"/>
      <c r="X46" s="234"/>
      <c r="Y46" s="89"/>
      <c r="Z46" s="91"/>
      <c r="AA46" s="89"/>
      <c r="AB46" s="89"/>
      <c r="AC46" s="91"/>
      <c r="AD46" s="89"/>
      <c r="AE46" s="89"/>
      <c r="AF46" s="91"/>
      <c r="AG46" s="89"/>
      <c r="AH46" s="13" t="s">
        <v>109</v>
      </c>
      <c r="AI46" s="13" t="s">
        <v>110</v>
      </c>
    </row>
    <row r="47" spans="1:120" s="5" customFormat="1" ht="33.75" customHeight="1" x14ac:dyDescent="0.2">
      <c r="A47" s="240"/>
      <c r="B47" s="240"/>
      <c r="C47" s="240"/>
      <c r="D47" s="240"/>
      <c r="E47" s="240"/>
      <c r="F47" s="240"/>
      <c r="G47" s="240"/>
      <c r="H47" s="246"/>
      <c r="I47" s="123">
        <v>1072788969</v>
      </c>
      <c r="J47" s="125" t="s">
        <v>1091</v>
      </c>
      <c r="K47" s="125" t="s">
        <v>557</v>
      </c>
      <c r="L47" s="125">
        <v>26</v>
      </c>
      <c r="M47" s="125">
        <v>0</v>
      </c>
      <c r="N47" s="127">
        <v>0</v>
      </c>
      <c r="O47" s="80" t="s">
        <v>1092</v>
      </c>
      <c r="P47" s="125">
        <v>0</v>
      </c>
      <c r="Q47" s="127">
        <v>0</v>
      </c>
      <c r="R47" s="80" t="s">
        <v>1093</v>
      </c>
      <c r="S47" s="125">
        <v>3</v>
      </c>
      <c r="T47" s="127">
        <v>0.11538461538461539</v>
      </c>
      <c r="U47" s="80" t="s">
        <v>1094</v>
      </c>
      <c r="V47" s="234" t="s">
        <v>96</v>
      </c>
      <c r="W47" s="234"/>
      <c r="X47" s="234"/>
      <c r="Y47" s="89"/>
      <c r="Z47" s="91"/>
      <c r="AA47" s="89"/>
      <c r="AB47" s="89"/>
      <c r="AC47" s="91"/>
      <c r="AD47" s="89"/>
      <c r="AE47" s="89"/>
      <c r="AF47" s="91"/>
      <c r="AG47" s="89"/>
      <c r="AH47" s="13" t="s">
        <v>109</v>
      </c>
      <c r="AI47" s="13" t="s">
        <v>110</v>
      </c>
    </row>
    <row r="48" spans="1:120" ht="75" x14ac:dyDescent="0.25">
      <c r="M48" s="71" t="s">
        <v>241</v>
      </c>
      <c r="N48" s="97">
        <f>AVERAGE(N42:N47)</f>
        <v>0.25899839488901244</v>
      </c>
      <c r="P48" s="71" t="s">
        <v>241</v>
      </c>
      <c r="Q48" s="97">
        <f>AVERAGE(Q42:Q47)</f>
        <v>0.29738285798241421</v>
      </c>
      <c r="S48" s="71" t="s">
        <v>241</v>
      </c>
      <c r="T48" s="97">
        <f>AVERAGE(T42:T47)</f>
        <v>0.36835490476361082</v>
      </c>
      <c r="Y48" s="71" t="s">
        <v>242</v>
      </c>
      <c r="Z48" s="97">
        <f>AVERAGE(Z43,Z45)</f>
        <v>0.48076923076923078</v>
      </c>
      <c r="AB48" s="71" t="s">
        <v>242</v>
      </c>
      <c r="AC48" s="97">
        <f>AVERAGE(AC43,AC45)</f>
        <v>0.6674107142857143</v>
      </c>
      <c r="AE48" s="71" t="s">
        <v>242</v>
      </c>
      <c r="AF48" s="97">
        <f>AVERAGE(AF43,AF45)</f>
        <v>0.81517747858017131</v>
      </c>
      <c r="AG48" s="9"/>
      <c r="AH48" s="9"/>
      <c r="AI48" s="9"/>
      <c r="DM48"/>
      <c r="DN48"/>
      <c r="DO48"/>
      <c r="DP48"/>
    </row>
    <row r="49" spans="1:120" s="5" customFormat="1" ht="33.75" customHeight="1" x14ac:dyDescent="0.25">
      <c r="A49" t="s">
        <v>209</v>
      </c>
      <c r="B49" s="194"/>
      <c r="C49" s="195"/>
      <c r="D49" s="194"/>
      <c r="E49" s="195"/>
      <c r="F49" s="194"/>
      <c r="G49" s="194"/>
      <c r="H49" s="75"/>
      <c r="I49" s="75"/>
      <c r="J49" s="196"/>
      <c r="K49" s="196"/>
      <c r="L49" s="197"/>
      <c r="M49" s="78"/>
      <c r="N49" s="98"/>
      <c r="O49" s="78"/>
      <c r="P49" s="78"/>
      <c r="Q49" s="88"/>
      <c r="R49" s="78"/>
      <c r="S49" s="78"/>
      <c r="T49" s="88"/>
      <c r="U49" s="78"/>
      <c r="V49" s="198"/>
      <c r="W49" s="198"/>
      <c r="X49" s="197"/>
      <c r="Y49" s="78"/>
      <c r="Z49" s="88"/>
      <c r="AA49" s="78"/>
      <c r="AB49" s="78"/>
      <c r="AC49" s="88"/>
      <c r="AD49" s="78"/>
      <c r="AE49" s="78"/>
      <c r="AF49" s="88"/>
      <c r="AG49" s="78"/>
      <c r="AH49" s="198"/>
      <c r="AI49" s="198"/>
    </row>
    <row r="50" spans="1:120" ht="75" x14ac:dyDescent="0.25">
      <c r="M50" s="71" t="s">
        <v>156</v>
      </c>
      <c r="N50" s="97">
        <f>AVERAGE(N13,N19,N25,N31,N34,N41,N48)</f>
        <v>5.8550101311833559E-2</v>
      </c>
      <c r="P50" s="71" t="s">
        <v>156</v>
      </c>
      <c r="Q50" s="97">
        <f>AVERAGE(Q13,Q19,Q25,Q31,Q34,Q41,Q48)</f>
        <v>9.4201636546706907E-2</v>
      </c>
      <c r="S50" s="71" t="s">
        <v>156</v>
      </c>
      <c r="T50" s="97">
        <f>AVERAGE(T13,T19,T25,T31,T34,T41,T48)</f>
        <v>0.16798063647261621</v>
      </c>
      <c r="Y50" s="71" t="s">
        <v>157</v>
      </c>
      <c r="Z50" s="97">
        <f>AVERAGE(Z13,Z19,Z25,Z31,Z34,Z41,Z48)</f>
        <v>0.15549794872509842</v>
      </c>
      <c r="AB50" s="71" t="s">
        <v>157</v>
      </c>
      <c r="AC50" s="97">
        <f>AVERAGE(AC13,AC19,AC25,AC31,AC34,AC41,AC48)</f>
        <v>0.354591604975174</v>
      </c>
      <c r="AE50" s="71" t="s">
        <v>157</v>
      </c>
      <c r="AF50" s="97">
        <f>AVERAGE(AF13,AF19,AF25,AF31,AF34,AF41,AF48)</f>
        <v>0.39710458060321907</v>
      </c>
      <c r="AG50" s="9"/>
      <c r="AH50" s="9"/>
      <c r="AI50" s="9"/>
      <c r="DM50"/>
      <c r="DN50"/>
      <c r="DO50"/>
      <c r="DP50"/>
    </row>
    <row r="51" spans="1:120" s="5" customFormat="1" ht="38.25" customHeight="1" x14ac:dyDescent="0.25">
      <c r="A51"/>
      <c r="B51"/>
      <c r="C51" s="4"/>
      <c r="D51" s="4"/>
      <c r="E51" s="4"/>
      <c r="F51" s="4"/>
      <c r="G51" s="4"/>
      <c r="H51" s="1"/>
      <c r="I51" s="1"/>
      <c r="J51" s="4"/>
      <c r="K51" s="4"/>
      <c r="L51" s="6"/>
      <c r="M51" s="4"/>
      <c r="N51" s="84"/>
      <c r="O51" s="6"/>
      <c r="P51" s="4"/>
      <c r="Q51" s="84"/>
      <c r="R51" s="6"/>
      <c r="S51" s="4"/>
      <c r="T51" s="84"/>
      <c r="U51" s="6"/>
      <c r="V51" s="3"/>
      <c r="W51" s="3"/>
      <c r="X51" s="8"/>
      <c r="Y51" s="4"/>
      <c r="Z51" s="84"/>
      <c r="AA51" s="6"/>
      <c r="AB51" s="4"/>
      <c r="AC51" s="84"/>
      <c r="AD51" s="6"/>
      <c r="AE51" s="4"/>
      <c r="AF51" s="84"/>
      <c r="AG51" s="6"/>
      <c r="AH51" s="12"/>
      <c r="AI51" s="12"/>
    </row>
    <row r="52" spans="1:120" ht="38.25" customHeight="1" x14ac:dyDescent="0.25"/>
    <row r="53" spans="1:120" ht="38.25" customHeight="1" x14ac:dyDescent="0.25"/>
  </sheetData>
  <autoFilter ref="A7:AH53" xr:uid="{00000000-0009-0000-0000-000000000000}"/>
  <mergeCells count="143">
    <mergeCell ref="V44:X44"/>
    <mergeCell ref="V46:X46"/>
    <mergeCell ref="V47:X47"/>
    <mergeCell ref="U35:U40"/>
    <mergeCell ref="A42:A47"/>
    <mergeCell ref="B42:B47"/>
    <mergeCell ref="C42:C47"/>
    <mergeCell ref="D42:D47"/>
    <mergeCell ref="E42:E47"/>
    <mergeCell ref="F42:F47"/>
    <mergeCell ref="G42:G47"/>
    <mergeCell ref="O35:O40"/>
    <mergeCell ref="P35:P40"/>
    <mergeCell ref="Q35:Q40"/>
    <mergeCell ref="R35:R40"/>
    <mergeCell ref="S35:S40"/>
    <mergeCell ref="T35:T40"/>
    <mergeCell ref="I35:I40"/>
    <mergeCell ref="J35:J40"/>
    <mergeCell ref="K35:K40"/>
    <mergeCell ref="L35:L40"/>
    <mergeCell ref="M35:M40"/>
    <mergeCell ref="R32:R33"/>
    <mergeCell ref="S32:S33"/>
    <mergeCell ref="G32:G33"/>
    <mergeCell ref="I32:I33"/>
    <mergeCell ref="J32:J33"/>
    <mergeCell ref="K32:K33"/>
    <mergeCell ref="L32:L33"/>
    <mergeCell ref="M32:M33"/>
    <mergeCell ref="V42:X42"/>
    <mergeCell ref="A35:A40"/>
    <mergeCell ref="B35:B40"/>
    <mergeCell ref="C35:C40"/>
    <mergeCell ref="D35:D40"/>
    <mergeCell ref="E35:E40"/>
    <mergeCell ref="F35:F40"/>
    <mergeCell ref="G35:G40"/>
    <mergeCell ref="N32:N33"/>
    <mergeCell ref="O32:O33"/>
    <mergeCell ref="T26:T30"/>
    <mergeCell ref="U26:U30"/>
    <mergeCell ref="A32:A33"/>
    <mergeCell ref="B32:B33"/>
    <mergeCell ref="C32:C33"/>
    <mergeCell ref="D32:D33"/>
    <mergeCell ref="E32:E33"/>
    <mergeCell ref="F32:F33"/>
    <mergeCell ref="M26:M30"/>
    <mergeCell ref="N26:N30"/>
    <mergeCell ref="O26:O30"/>
    <mergeCell ref="P26:P30"/>
    <mergeCell ref="Q26:Q30"/>
    <mergeCell ref="R26:R30"/>
    <mergeCell ref="F26:F30"/>
    <mergeCell ref="G26:G30"/>
    <mergeCell ref="I26:I30"/>
    <mergeCell ref="J26:J30"/>
    <mergeCell ref="K26:K30"/>
    <mergeCell ref="L26:L30"/>
    <mergeCell ref="T32:T33"/>
    <mergeCell ref="U32:U33"/>
    <mergeCell ref="P32:P33"/>
    <mergeCell ref="Q32:Q33"/>
    <mergeCell ref="P20:P24"/>
    <mergeCell ref="Q20:Q24"/>
    <mergeCell ref="E20:E24"/>
    <mergeCell ref="F20:F24"/>
    <mergeCell ref="G20:G24"/>
    <mergeCell ref="I20:I24"/>
    <mergeCell ref="J20:J24"/>
    <mergeCell ref="K20:K24"/>
    <mergeCell ref="S26:S30"/>
    <mergeCell ref="Q14:Q18"/>
    <mergeCell ref="R14:R18"/>
    <mergeCell ref="S14:S18"/>
    <mergeCell ref="T14:T18"/>
    <mergeCell ref="U14:U18"/>
    <mergeCell ref="A20:A24"/>
    <mergeCell ref="B20:B24"/>
    <mergeCell ref="C20:C24"/>
    <mergeCell ref="D20:D24"/>
    <mergeCell ref="K14:K18"/>
    <mergeCell ref="L14:L18"/>
    <mergeCell ref="M14:M18"/>
    <mergeCell ref="N14:N18"/>
    <mergeCell ref="O14:O18"/>
    <mergeCell ref="P14:P18"/>
    <mergeCell ref="I14:I18"/>
    <mergeCell ref="J14:J18"/>
    <mergeCell ref="R20:R24"/>
    <mergeCell ref="S20:S24"/>
    <mergeCell ref="T20:T24"/>
    <mergeCell ref="U20:U24"/>
    <mergeCell ref="L20:L24"/>
    <mergeCell ref="M20:M24"/>
    <mergeCell ref="N20:N24"/>
    <mergeCell ref="A14:A18"/>
    <mergeCell ref="B14:B18"/>
    <mergeCell ref="C14:C18"/>
    <mergeCell ref="D14:D18"/>
    <mergeCell ref="E14:E18"/>
    <mergeCell ref="L8:L12"/>
    <mergeCell ref="M8:M12"/>
    <mergeCell ref="N8:N12"/>
    <mergeCell ref="O8:O12"/>
    <mergeCell ref="F8:F12"/>
    <mergeCell ref="G8:G12"/>
    <mergeCell ref="H8:H47"/>
    <mergeCell ref="I8:I12"/>
    <mergeCell ref="J8:J12"/>
    <mergeCell ref="K8:K12"/>
    <mergeCell ref="F14:F18"/>
    <mergeCell ref="G14:G18"/>
    <mergeCell ref="A26:A30"/>
    <mergeCell ref="B26:B30"/>
    <mergeCell ref="C26:C30"/>
    <mergeCell ref="D26:D30"/>
    <mergeCell ref="E26:E30"/>
    <mergeCell ref="O20:O24"/>
    <mergeCell ref="N35:N40"/>
    <mergeCell ref="AB6:AD6"/>
    <mergeCell ref="AE6:AG6"/>
    <mergeCell ref="AH6:AI6"/>
    <mergeCell ref="D6:E6"/>
    <mergeCell ref="F6:I6"/>
    <mergeCell ref="J6:L6"/>
    <mergeCell ref="M6:O6"/>
    <mergeCell ref="P6:R6"/>
    <mergeCell ref="A8:A12"/>
    <mergeCell ref="B8:B12"/>
    <mergeCell ref="C8:C12"/>
    <mergeCell ref="D8:D12"/>
    <mergeCell ref="E8:E12"/>
    <mergeCell ref="S6:U6"/>
    <mergeCell ref="V6:X6"/>
    <mergeCell ref="Y6:AA6"/>
    <mergeCell ref="R8:R12"/>
    <mergeCell ref="S8:S12"/>
    <mergeCell ref="T8:T12"/>
    <mergeCell ref="U8:U12"/>
    <mergeCell ref="P8:P12"/>
    <mergeCell ref="Q8:Q12"/>
  </mergeCells>
  <pageMargins left="0.75" right="0.75" top="1" bottom="1" header="0.5" footer="0.5"/>
  <pageSetup orientation="portrait" horizontalDpi="4294967292"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EDCB-6F0F-4192-BBEB-AB4C0DBA807A}">
  <sheetPr>
    <tabColor theme="9" tint="-0.249977111117893"/>
  </sheetPr>
  <dimension ref="A1:DP25"/>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5.28515625" style="4" customWidth="1"/>
    <col min="14" max="14" width="23.42578125" style="84" customWidth="1"/>
    <col min="15" max="15" width="17.7109375" style="6" bestFit="1" customWidth="1"/>
    <col min="16" max="16" width="15.28515625" style="4" customWidth="1"/>
    <col min="17" max="17" width="23.42578125" style="84" customWidth="1"/>
    <col min="18" max="18" width="17.7109375" style="6" bestFit="1" customWidth="1"/>
    <col min="19" max="19" width="15.28515625" style="4" customWidth="1"/>
    <col min="20" max="20" width="23.42578125" style="84" customWidth="1"/>
    <col min="21" max="21" width="17.7109375" style="6" bestFit="1" customWidth="1"/>
    <col min="22" max="23" width="45.7109375" style="3" bestFit="1" customWidth="1"/>
    <col min="24" max="24" width="15.28515625" style="8" bestFit="1" customWidth="1"/>
    <col min="25" max="25" width="15.28515625" style="4" customWidth="1"/>
    <col min="26" max="26" width="23.42578125" style="84" customWidth="1"/>
    <col min="27" max="27" width="17.7109375" style="6" bestFit="1" customWidth="1"/>
    <col min="28" max="28" width="15.28515625" style="4" customWidth="1"/>
    <col min="29" max="29" width="23.42578125" style="84" customWidth="1"/>
    <col min="30" max="30" width="17.7109375" style="6" bestFit="1" customWidth="1"/>
    <col min="31" max="31" width="15.28515625" style="4" customWidth="1"/>
    <col min="32" max="32" width="23.42578125" style="84" customWidth="1"/>
    <col min="33" max="33" width="17.7109375" style="6" bestFit="1" customWidth="1"/>
    <col min="34" max="34" width="30.140625" style="12" bestFit="1" customWidth="1"/>
    <col min="35" max="35" width="45.7109375" style="12" bestFit="1" customWidth="1"/>
    <col min="36" max="120" width="11.42578125" style="9"/>
  </cols>
  <sheetData>
    <row r="1" spans="1:120" x14ac:dyDescent="0.25">
      <c r="A1" s="2"/>
      <c r="B1" s="2"/>
      <c r="H1" s="2"/>
      <c r="I1" s="2"/>
      <c r="X1" s="7"/>
    </row>
    <row r="2" spans="1:120" x14ac:dyDescent="0.25">
      <c r="A2" s="2"/>
      <c r="B2" s="2"/>
      <c r="H2" s="2"/>
      <c r="I2" s="2"/>
      <c r="X2" s="7"/>
    </row>
    <row r="3" spans="1:120" x14ac:dyDescent="0.25">
      <c r="A3" s="2"/>
      <c r="B3" s="2"/>
      <c r="H3" s="2"/>
      <c r="I3" s="2"/>
      <c r="X3" s="7"/>
    </row>
    <row r="4" spans="1:120" x14ac:dyDescent="0.25">
      <c r="A4" s="2"/>
      <c r="B4" s="2"/>
      <c r="H4" s="2"/>
      <c r="I4" s="2"/>
      <c r="X4" s="7"/>
    </row>
    <row r="5" spans="1:120" x14ac:dyDescent="0.25">
      <c r="A5" s="14"/>
      <c r="B5" s="14"/>
      <c r="C5" s="15"/>
      <c r="D5" s="15"/>
      <c r="E5" s="15"/>
      <c r="F5" s="15"/>
      <c r="G5" s="15"/>
      <c r="H5" s="14"/>
      <c r="I5" s="14"/>
      <c r="J5" s="15"/>
      <c r="K5" s="15"/>
      <c r="L5" s="16"/>
      <c r="M5" s="15"/>
      <c r="N5" s="85"/>
      <c r="O5" s="16"/>
      <c r="P5" s="15"/>
      <c r="Q5" s="85"/>
      <c r="R5" s="16"/>
      <c r="S5" s="15"/>
      <c r="T5" s="85"/>
      <c r="U5" s="16"/>
      <c r="V5" s="17"/>
      <c r="W5" s="17"/>
      <c r="X5" s="18"/>
      <c r="Y5" s="15"/>
      <c r="Z5" s="85"/>
      <c r="AA5" s="16"/>
      <c r="AB5" s="15"/>
      <c r="AC5" s="85"/>
      <c r="AD5" s="16"/>
      <c r="AE5" s="15"/>
      <c r="AF5" s="85"/>
      <c r="AG5" s="16"/>
      <c r="AH5" s="19"/>
      <c r="AI5" s="19"/>
    </row>
    <row r="6" spans="1:120" s="11" customFormat="1" ht="30" x14ac:dyDescent="0.2">
      <c r="A6" s="111" t="s">
        <v>62</v>
      </c>
      <c r="B6" s="111" t="s">
        <v>63</v>
      </c>
      <c r="C6" s="187"/>
      <c r="D6" s="235" t="s">
        <v>64</v>
      </c>
      <c r="E6" s="236"/>
      <c r="F6" s="235" t="s">
        <v>65</v>
      </c>
      <c r="G6" s="237"/>
      <c r="H6" s="237"/>
      <c r="I6" s="236"/>
      <c r="J6" s="233" t="s">
        <v>66</v>
      </c>
      <c r="K6" s="233"/>
      <c r="L6" s="233"/>
      <c r="M6" s="247" t="s">
        <v>2</v>
      </c>
      <c r="N6" s="248"/>
      <c r="O6" s="249"/>
      <c r="P6" s="247" t="s">
        <v>3</v>
      </c>
      <c r="Q6" s="248"/>
      <c r="R6" s="249"/>
      <c r="S6" s="247" t="s">
        <v>4</v>
      </c>
      <c r="T6" s="248"/>
      <c r="U6" s="249"/>
      <c r="V6" s="233" t="s">
        <v>67</v>
      </c>
      <c r="W6" s="233"/>
      <c r="X6" s="233"/>
      <c r="Y6" s="247" t="s">
        <v>2</v>
      </c>
      <c r="Z6" s="248"/>
      <c r="AA6" s="249"/>
      <c r="AB6" s="247" t="s">
        <v>3</v>
      </c>
      <c r="AC6" s="248"/>
      <c r="AD6" s="249"/>
      <c r="AE6" s="247" t="s">
        <v>4</v>
      </c>
      <c r="AF6" s="248"/>
      <c r="AG6" s="249"/>
      <c r="AH6" s="233" t="s">
        <v>68</v>
      </c>
      <c r="AI6" s="233"/>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row>
    <row r="7" spans="1:120" s="11" customFormat="1" ht="49.5" customHeight="1" x14ac:dyDescent="0.2">
      <c r="A7" s="111" t="s">
        <v>69</v>
      </c>
      <c r="B7" s="111" t="s">
        <v>70</v>
      </c>
      <c r="C7" s="111" t="s">
        <v>71</v>
      </c>
      <c r="D7" s="111" t="s">
        <v>72</v>
      </c>
      <c r="E7" s="111" t="s">
        <v>73</v>
      </c>
      <c r="F7" s="111" t="s">
        <v>74</v>
      </c>
      <c r="G7" s="111" t="s">
        <v>75</v>
      </c>
      <c r="H7" s="20" t="s">
        <v>76</v>
      </c>
      <c r="I7" s="20" t="s">
        <v>77</v>
      </c>
      <c r="J7" s="111" t="s">
        <v>66</v>
      </c>
      <c r="K7" s="111" t="s">
        <v>78</v>
      </c>
      <c r="L7" s="111" t="s">
        <v>79</v>
      </c>
      <c r="M7" s="111" t="s">
        <v>80</v>
      </c>
      <c r="N7" s="86" t="s">
        <v>81</v>
      </c>
      <c r="O7" s="111" t="s">
        <v>82</v>
      </c>
      <c r="P7" s="111" t="s">
        <v>80</v>
      </c>
      <c r="Q7" s="86" t="s">
        <v>81</v>
      </c>
      <c r="R7" s="111" t="s">
        <v>82</v>
      </c>
      <c r="S7" s="111" t="s">
        <v>80</v>
      </c>
      <c r="T7" s="86" t="s">
        <v>81</v>
      </c>
      <c r="U7" s="111" t="s">
        <v>82</v>
      </c>
      <c r="V7" s="111" t="s">
        <v>67</v>
      </c>
      <c r="W7" s="111" t="s">
        <v>83</v>
      </c>
      <c r="X7" s="111" t="s">
        <v>84</v>
      </c>
      <c r="Y7" s="111" t="s">
        <v>80</v>
      </c>
      <c r="Z7" s="86" t="s">
        <v>81</v>
      </c>
      <c r="AA7" s="111" t="s">
        <v>82</v>
      </c>
      <c r="AB7" s="111" t="s">
        <v>80</v>
      </c>
      <c r="AC7" s="86" t="s">
        <v>81</v>
      </c>
      <c r="AD7" s="111" t="s">
        <v>82</v>
      </c>
      <c r="AE7" s="111" t="s">
        <v>80</v>
      </c>
      <c r="AF7" s="86" t="s">
        <v>81</v>
      </c>
      <c r="AG7" s="111" t="s">
        <v>82</v>
      </c>
      <c r="AH7" s="111" t="s">
        <v>85</v>
      </c>
      <c r="AI7" s="111" t="s">
        <v>86</v>
      </c>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row>
    <row r="8" spans="1:120" s="5" customFormat="1" ht="45" customHeight="1" x14ac:dyDescent="0.2">
      <c r="A8" s="234" t="s">
        <v>87</v>
      </c>
      <c r="B8" s="234" t="s">
        <v>252</v>
      </c>
      <c r="C8" s="253" t="s">
        <v>1099</v>
      </c>
      <c r="D8" s="234" t="s">
        <v>8</v>
      </c>
      <c r="E8" s="294" t="s">
        <v>562</v>
      </c>
      <c r="F8" s="234" t="s">
        <v>91</v>
      </c>
      <c r="G8" s="234" t="s">
        <v>254</v>
      </c>
      <c r="H8" s="244">
        <v>6989741347</v>
      </c>
      <c r="I8" s="244">
        <v>2114749944</v>
      </c>
      <c r="J8" s="238" t="s">
        <v>563</v>
      </c>
      <c r="K8" s="238" t="s">
        <v>564</v>
      </c>
      <c r="L8" s="241">
        <v>685</v>
      </c>
      <c r="M8" s="290">
        <v>58</v>
      </c>
      <c r="N8" s="224">
        <v>0.08</v>
      </c>
      <c r="O8" s="224" t="s">
        <v>565</v>
      </c>
      <c r="P8" s="290">
        <v>136</v>
      </c>
      <c r="Q8" s="224">
        <v>0.2</v>
      </c>
      <c r="R8" s="224" t="s">
        <v>566</v>
      </c>
      <c r="S8" s="290">
        <v>193</v>
      </c>
      <c r="T8" s="224">
        <v>0.28000000000000003</v>
      </c>
      <c r="U8" s="224" t="s">
        <v>567</v>
      </c>
      <c r="V8" s="13" t="s">
        <v>568</v>
      </c>
      <c r="W8" s="13" t="s">
        <v>569</v>
      </c>
      <c r="X8" s="114">
        <v>300</v>
      </c>
      <c r="Y8" s="108">
        <v>25</v>
      </c>
      <c r="Z8" s="119">
        <v>8.3299999999999999E-2</v>
      </c>
      <c r="AA8" s="119" t="s">
        <v>570</v>
      </c>
      <c r="AB8" s="108">
        <v>50</v>
      </c>
      <c r="AC8" s="119">
        <v>0.17</v>
      </c>
      <c r="AD8" s="119" t="s">
        <v>571</v>
      </c>
      <c r="AE8" s="108">
        <v>64</v>
      </c>
      <c r="AF8" s="119">
        <v>0.21</v>
      </c>
      <c r="AG8" s="119" t="s">
        <v>572</v>
      </c>
      <c r="AH8" s="13" t="s">
        <v>109</v>
      </c>
      <c r="AI8" s="13" t="s">
        <v>110</v>
      </c>
    </row>
    <row r="9" spans="1:120" s="5" customFormat="1" ht="45" customHeight="1" x14ac:dyDescent="0.2">
      <c r="A9" s="234"/>
      <c r="B9" s="234"/>
      <c r="C9" s="253"/>
      <c r="D9" s="234"/>
      <c r="E9" s="294"/>
      <c r="F9" s="234"/>
      <c r="G9" s="234"/>
      <c r="H9" s="245"/>
      <c r="I9" s="245"/>
      <c r="J9" s="239"/>
      <c r="K9" s="239"/>
      <c r="L9" s="242"/>
      <c r="M9" s="291"/>
      <c r="N9" s="225"/>
      <c r="O9" s="225"/>
      <c r="P9" s="291"/>
      <c r="Q9" s="225"/>
      <c r="R9" s="225"/>
      <c r="S9" s="291"/>
      <c r="T9" s="225"/>
      <c r="U9" s="225"/>
      <c r="V9" s="13" t="s">
        <v>573</v>
      </c>
      <c r="W9" s="13" t="s">
        <v>574</v>
      </c>
      <c r="X9" s="114">
        <v>70</v>
      </c>
      <c r="Y9" s="108">
        <v>7</v>
      </c>
      <c r="Z9" s="119">
        <v>0.1</v>
      </c>
      <c r="AA9" s="119" t="s">
        <v>575</v>
      </c>
      <c r="AB9" s="108">
        <v>11</v>
      </c>
      <c r="AC9" s="119">
        <v>0.16</v>
      </c>
      <c r="AD9" s="119" t="s">
        <v>576</v>
      </c>
      <c r="AE9" s="108">
        <v>16</v>
      </c>
      <c r="AF9" s="119">
        <v>0.23</v>
      </c>
      <c r="AG9" s="119" t="s">
        <v>577</v>
      </c>
      <c r="AH9" s="13" t="s">
        <v>215</v>
      </c>
      <c r="AI9" s="13" t="s">
        <v>578</v>
      </c>
    </row>
    <row r="10" spans="1:120" s="5" customFormat="1" ht="45" customHeight="1" x14ac:dyDescent="0.2">
      <c r="A10" s="234"/>
      <c r="B10" s="234"/>
      <c r="C10" s="253"/>
      <c r="D10" s="234"/>
      <c r="E10" s="294"/>
      <c r="F10" s="234"/>
      <c r="G10" s="234"/>
      <c r="H10" s="245"/>
      <c r="I10" s="246"/>
      <c r="J10" s="240"/>
      <c r="K10" s="240"/>
      <c r="L10" s="243"/>
      <c r="M10" s="292"/>
      <c r="N10" s="226"/>
      <c r="O10" s="226"/>
      <c r="P10" s="292"/>
      <c r="Q10" s="226"/>
      <c r="R10" s="226"/>
      <c r="S10" s="292"/>
      <c r="T10" s="226"/>
      <c r="U10" s="226"/>
      <c r="V10" s="13" t="s">
        <v>579</v>
      </c>
      <c r="W10" s="13" t="s">
        <v>580</v>
      </c>
      <c r="X10" s="114">
        <v>315</v>
      </c>
      <c r="Y10" s="108">
        <v>26</v>
      </c>
      <c r="Z10" s="119">
        <v>8.2500000000000004E-2</v>
      </c>
      <c r="AA10" s="119" t="s">
        <v>581</v>
      </c>
      <c r="AB10" s="108">
        <v>75</v>
      </c>
      <c r="AC10" s="119">
        <v>0.24</v>
      </c>
      <c r="AD10" s="119" t="s">
        <v>582</v>
      </c>
      <c r="AE10" s="108">
        <v>113</v>
      </c>
      <c r="AF10" s="119">
        <v>0.36</v>
      </c>
      <c r="AG10" s="119" t="s">
        <v>583</v>
      </c>
      <c r="AH10" s="13" t="s">
        <v>215</v>
      </c>
      <c r="AI10" s="13" t="s">
        <v>578</v>
      </c>
    </row>
    <row r="11" spans="1:120" s="5" customFormat="1" ht="168" customHeight="1" x14ac:dyDescent="0.2">
      <c r="A11" s="234"/>
      <c r="B11" s="234"/>
      <c r="C11" s="253"/>
      <c r="D11" s="234"/>
      <c r="E11" s="294"/>
      <c r="F11" s="234"/>
      <c r="G11" s="234"/>
      <c r="H11" s="245"/>
      <c r="I11" s="22">
        <v>1998091461</v>
      </c>
      <c r="J11" s="112" t="s">
        <v>584</v>
      </c>
      <c r="K11" s="112" t="s">
        <v>585</v>
      </c>
      <c r="L11" s="119">
        <v>1</v>
      </c>
      <c r="M11" s="119">
        <v>1</v>
      </c>
      <c r="N11" s="119">
        <v>1</v>
      </c>
      <c r="O11" s="119" t="s">
        <v>586</v>
      </c>
      <c r="P11" s="119">
        <v>1</v>
      </c>
      <c r="Q11" s="119">
        <v>1</v>
      </c>
      <c r="R11" s="119" t="s">
        <v>587</v>
      </c>
      <c r="S11" s="119">
        <v>1</v>
      </c>
      <c r="T11" s="119">
        <v>1</v>
      </c>
      <c r="U11" s="119" t="s">
        <v>588</v>
      </c>
      <c r="V11" s="234" t="s">
        <v>96</v>
      </c>
      <c r="W11" s="234"/>
      <c r="X11" s="234"/>
      <c r="Y11" s="89"/>
      <c r="Z11" s="91"/>
      <c r="AA11" s="89"/>
      <c r="AB11" s="89"/>
      <c r="AC11" s="91"/>
      <c r="AD11" s="89"/>
      <c r="AE11" s="89"/>
      <c r="AF11" s="91"/>
      <c r="AG11" s="89"/>
      <c r="AH11" s="13" t="s">
        <v>215</v>
      </c>
      <c r="AI11" s="13" t="s">
        <v>578</v>
      </c>
    </row>
    <row r="12" spans="1:120" ht="75" x14ac:dyDescent="0.25">
      <c r="H12" s="245"/>
      <c r="M12" s="71" t="s">
        <v>241</v>
      </c>
      <c r="N12" s="87">
        <f>AVERAGE(N8:N11)</f>
        <v>0.54</v>
      </c>
      <c r="P12" s="71" t="s">
        <v>241</v>
      </c>
      <c r="Q12" s="87">
        <f>AVERAGE(Q8:Q11)</f>
        <v>0.6</v>
      </c>
      <c r="S12" s="71" t="s">
        <v>241</v>
      </c>
      <c r="T12" s="87">
        <f>AVERAGE(T8:T11)</f>
        <v>0.64</v>
      </c>
      <c r="Y12" s="71" t="s">
        <v>242</v>
      </c>
      <c r="Z12" s="87">
        <f>AVERAGE(Z8:Z11)</f>
        <v>8.8600000000000012E-2</v>
      </c>
      <c r="AB12" s="71" t="s">
        <v>242</v>
      </c>
      <c r="AC12" s="87">
        <f>AVERAGE(AC8:AC11)</f>
        <v>0.19000000000000003</v>
      </c>
      <c r="AE12" s="71" t="s">
        <v>242</v>
      </c>
      <c r="AF12" s="87">
        <f>AVERAGE(AF8:AF11)</f>
        <v>0.26666666666666666</v>
      </c>
      <c r="AG12" s="9"/>
      <c r="AH12" s="9"/>
      <c r="AI12" s="9"/>
      <c r="DM12"/>
      <c r="DN12"/>
      <c r="DO12"/>
      <c r="DP12"/>
    </row>
    <row r="13" spans="1:120" s="5" customFormat="1" ht="45" customHeight="1" x14ac:dyDescent="0.2">
      <c r="A13" s="234" t="s">
        <v>87</v>
      </c>
      <c r="B13" s="234" t="s">
        <v>88</v>
      </c>
      <c r="C13" s="253" t="s">
        <v>589</v>
      </c>
      <c r="D13" s="234" t="s">
        <v>8</v>
      </c>
      <c r="E13" s="294" t="s">
        <v>590</v>
      </c>
      <c r="F13" s="234" t="s">
        <v>91</v>
      </c>
      <c r="G13" s="234" t="s">
        <v>92</v>
      </c>
      <c r="H13" s="245"/>
      <c r="I13" s="270">
        <v>169931305</v>
      </c>
      <c r="J13" s="234" t="s">
        <v>591</v>
      </c>
      <c r="K13" s="234" t="s">
        <v>592</v>
      </c>
      <c r="L13" s="271">
        <v>1</v>
      </c>
      <c r="M13" s="224">
        <v>0.05</v>
      </c>
      <c r="N13" s="224">
        <v>0.05</v>
      </c>
      <c r="O13" s="224" t="s">
        <v>593</v>
      </c>
      <c r="P13" s="224">
        <v>0.13</v>
      </c>
      <c r="Q13" s="224">
        <v>0.13</v>
      </c>
      <c r="R13" s="224" t="s">
        <v>594</v>
      </c>
      <c r="S13" s="224">
        <v>0.19</v>
      </c>
      <c r="T13" s="224">
        <v>0.19</v>
      </c>
      <c r="U13" s="224" t="s">
        <v>595</v>
      </c>
      <c r="V13" s="13" t="s">
        <v>596</v>
      </c>
      <c r="W13" s="13" t="s">
        <v>597</v>
      </c>
      <c r="X13" s="116">
        <v>1</v>
      </c>
      <c r="Y13" s="119">
        <v>0.04</v>
      </c>
      <c r="Z13" s="119">
        <v>0.04</v>
      </c>
      <c r="AA13" s="119" t="s">
        <v>598</v>
      </c>
      <c r="AB13" s="119">
        <v>0.08</v>
      </c>
      <c r="AC13" s="119">
        <v>0.08</v>
      </c>
      <c r="AD13" s="119" t="s">
        <v>599</v>
      </c>
      <c r="AE13" s="119">
        <v>0.1</v>
      </c>
      <c r="AF13" s="119">
        <v>0.1</v>
      </c>
      <c r="AG13" s="119" t="s">
        <v>600</v>
      </c>
      <c r="AH13" s="13" t="s">
        <v>177</v>
      </c>
      <c r="AI13" s="13" t="s">
        <v>601</v>
      </c>
    </row>
    <row r="14" spans="1:120" s="5" customFormat="1" ht="45" customHeight="1" x14ac:dyDescent="0.2">
      <c r="A14" s="234"/>
      <c r="B14" s="234"/>
      <c r="C14" s="253" t="s">
        <v>589</v>
      </c>
      <c r="D14" s="234" t="s">
        <v>8</v>
      </c>
      <c r="E14" s="294" t="s">
        <v>590</v>
      </c>
      <c r="F14" s="234"/>
      <c r="G14" s="234"/>
      <c r="H14" s="245"/>
      <c r="I14" s="270"/>
      <c r="J14" s="234" t="s">
        <v>591</v>
      </c>
      <c r="K14" s="234" t="s">
        <v>592</v>
      </c>
      <c r="L14" s="271"/>
      <c r="M14" s="226"/>
      <c r="N14" s="226"/>
      <c r="O14" s="226"/>
      <c r="P14" s="226"/>
      <c r="Q14" s="226"/>
      <c r="R14" s="226"/>
      <c r="S14" s="226"/>
      <c r="T14" s="226"/>
      <c r="U14" s="226"/>
      <c r="V14" s="13" t="s">
        <v>602</v>
      </c>
      <c r="W14" s="13" t="s">
        <v>603</v>
      </c>
      <c r="X14" s="116">
        <v>1</v>
      </c>
      <c r="Y14" s="119">
        <v>0.12</v>
      </c>
      <c r="Z14" s="119">
        <v>0.12</v>
      </c>
      <c r="AA14" s="119" t="s">
        <v>604</v>
      </c>
      <c r="AB14" s="119">
        <v>0.23</v>
      </c>
      <c r="AC14" s="119">
        <v>0.23</v>
      </c>
      <c r="AD14" s="119" t="s">
        <v>605</v>
      </c>
      <c r="AE14" s="119">
        <v>0.35</v>
      </c>
      <c r="AF14" s="119">
        <v>0.35</v>
      </c>
      <c r="AG14" s="119" t="s">
        <v>606</v>
      </c>
      <c r="AH14" s="13" t="s">
        <v>177</v>
      </c>
      <c r="AI14" s="13" t="s">
        <v>601</v>
      </c>
    </row>
    <row r="15" spans="1:120" ht="75" x14ac:dyDescent="0.25">
      <c r="H15" s="245"/>
      <c r="M15" s="71" t="s">
        <v>241</v>
      </c>
      <c r="N15" s="87">
        <f>AVERAGE(N13:N14)</f>
        <v>0.05</v>
      </c>
      <c r="P15" s="71" t="s">
        <v>241</v>
      </c>
      <c r="Q15" s="87">
        <f>AVERAGE(Q13:Q14)</f>
        <v>0.13</v>
      </c>
      <c r="S15" s="71" t="s">
        <v>241</v>
      </c>
      <c r="T15" s="87">
        <f>AVERAGE(T13:T14)</f>
        <v>0.19</v>
      </c>
      <c r="Y15" s="71" t="s">
        <v>242</v>
      </c>
      <c r="Z15" s="87">
        <f>AVERAGE(Z13:Z14)</f>
        <v>0.08</v>
      </c>
      <c r="AB15" s="71" t="s">
        <v>242</v>
      </c>
      <c r="AC15" s="87">
        <f>AVERAGE(AC13:AC14)</f>
        <v>0.155</v>
      </c>
      <c r="AE15" s="71" t="s">
        <v>242</v>
      </c>
      <c r="AF15" s="87">
        <f>AVERAGE(AF13:AF14)</f>
        <v>0.22499999999999998</v>
      </c>
      <c r="AG15" s="9"/>
      <c r="AH15" s="9"/>
      <c r="AI15" s="9"/>
      <c r="DM15"/>
      <c r="DN15"/>
      <c r="DO15"/>
      <c r="DP15"/>
    </row>
    <row r="16" spans="1:120" s="5" customFormat="1" ht="45" customHeight="1" x14ac:dyDescent="0.2">
      <c r="A16" s="112" t="s">
        <v>87</v>
      </c>
      <c r="B16" s="112" t="s">
        <v>88</v>
      </c>
      <c r="C16" s="114" t="s">
        <v>589</v>
      </c>
      <c r="D16" s="112" t="s">
        <v>8</v>
      </c>
      <c r="E16" s="117" t="s">
        <v>607</v>
      </c>
      <c r="F16" s="112" t="s">
        <v>91</v>
      </c>
      <c r="G16" s="112" t="s">
        <v>92</v>
      </c>
      <c r="H16" s="245"/>
      <c r="I16" s="115">
        <v>1620468881</v>
      </c>
      <c r="J16" s="112" t="s">
        <v>608</v>
      </c>
      <c r="K16" s="112" t="s">
        <v>609</v>
      </c>
      <c r="L16" s="116">
        <v>0.85</v>
      </c>
      <c r="M16" s="119">
        <v>1</v>
      </c>
      <c r="N16" s="80">
        <v>1.18</v>
      </c>
      <c r="O16" s="119" t="s">
        <v>610</v>
      </c>
      <c r="P16" s="119">
        <v>1</v>
      </c>
      <c r="Q16" s="80">
        <v>1.18</v>
      </c>
      <c r="R16" s="119" t="s">
        <v>611</v>
      </c>
      <c r="S16" s="119">
        <v>1</v>
      </c>
      <c r="T16" s="80">
        <v>1.18</v>
      </c>
      <c r="U16" s="119" t="s">
        <v>612</v>
      </c>
      <c r="V16" s="234" t="s">
        <v>96</v>
      </c>
      <c r="W16" s="234"/>
      <c r="X16" s="234"/>
      <c r="Y16" s="89"/>
      <c r="Z16" s="91"/>
      <c r="AA16" s="89"/>
      <c r="AB16" s="89"/>
      <c r="AC16" s="91"/>
      <c r="AD16" s="89"/>
      <c r="AE16" s="89"/>
      <c r="AF16" s="91"/>
      <c r="AG16" s="89"/>
      <c r="AH16" s="13" t="s">
        <v>215</v>
      </c>
      <c r="AI16" s="13" t="s">
        <v>578</v>
      </c>
    </row>
    <row r="17" spans="1:120" ht="75" x14ac:dyDescent="0.25">
      <c r="H17" s="245"/>
      <c r="M17" s="71" t="s">
        <v>241</v>
      </c>
      <c r="N17" s="87">
        <f>AVERAGE(N16)</f>
        <v>1.18</v>
      </c>
      <c r="P17" s="71" t="s">
        <v>241</v>
      </c>
      <c r="Q17" s="87">
        <f>AVERAGE(Q16)</f>
        <v>1.18</v>
      </c>
      <c r="S17" s="71" t="s">
        <v>241</v>
      </c>
      <c r="T17" s="87">
        <f>AVERAGE(T16)</f>
        <v>1.18</v>
      </c>
      <c r="Y17" s="71" t="s">
        <v>242</v>
      </c>
      <c r="Z17" s="87" t="s">
        <v>11</v>
      </c>
      <c r="AB17" s="71" t="s">
        <v>242</v>
      </c>
      <c r="AC17" s="87" t="s">
        <v>11</v>
      </c>
      <c r="AE17" s="71" t="s">
        <v>242</v>
      </c>
      <c r="AF17" s="87" t="s">
        <v>11</v>
      </c>
      <c r="AG17" s="9"/>
      <c r="AH17" s="9"/>
      <c r="AI17" s="9"/>
      <c r="DM17"/>
      <c r="DN17"/>
      <c r="DO17"/>
      <c r="DP17"/>
    </row>
    <row r="18" spans="1:120" s="5" customFormat="1" ht="33.75" customHeight="1" x14ac:dyDescent="0.2">
      <c r="A18" s="234" t="s">
        <v>87</v>
      </c>
      <c r="B18" s="234" t="s">
        <v>88</v>
      </c>
      <c r="C18" s="253" t="s">
        <v>589</v>
      </c>
      <c r="D18" s="234" t="s">
        <v>8</v>
      </c>
      <c r="E18" s="294" t="s">
        <v>613</v>
      </c>
      <c r="F18" s="234" t="s">
        <v>91</v>
      </c>
      <c r="G18" s="234" t="s">
        <v>92</v>
      </c>
      <c r="H18" s="245"/>
      <c r="I18" s="22">
        <v>137448037</v>
      </c>
      <c r="J18" s="112" t="s">
        <v>614</v>
      </c>
      <c r="K18" s="23" t="s">
        <v>615</v>
      </c>
      <c r="L18" s="24">
        <v>2</v>
      </c>
      <c r="M18" s="119"/>
      <c r="N18" s="80"/>
      <c r="O18" s="119"/>
      <c r="P18" s="119"/>
      <c r="Q18" s="80"/>
      <c r="R18" s="119"/>
      <c r="S18" s="119"/>
      <c r="T18" s="80"/>
      <c r="U18" s="119"/>
      <c r="V18" s="234" t="s">
        <v>96</v>
      </c>
      <c r="W18" s="234"/>
      <c r="X18" s="234"/>
      <c r="Y18" s="89"/>
      <c r="Z18" s="91"/>
      <c r="AA18" s="89"/>
      <c r="AB18" s="89"/>
      <c r="AC18" s="91"/>
      <c r="AD18" s="89"/>
      <c r="AE18" s="89"/>
      <c r="AF18" s="91"/>
      <c r="AG18" s="89"/>
      <c r="AH18" s="13" t="s">
        <v>215</v>
      </c>
      <c r="AI18" s="13" t="s">
        <v>578</v>
      </c>
    </row>
    <row r="19" spans="1:120" s="5" customFormat="1" ht="33.75" customHeight="1" x14ac:dyDescent="0.2">
      <c r="A19" s="234"/>
      <c r="B19" s="234"/>
      <c r="C19" s="253" t="s">
        <v>589</v>
      </c>
      <c r="D19" s="234" t="s">
        <v>8</v>
      </c>
      <c r="E19" s="294" t="s">
        <v>590</v>
      </c>
      <c r="F19" s="234"/>
      <c r="G19" s="234"/>
      <c r="H19" s="246"/>
      <c r="I19" s="22">
        <v>122865919</v>
      </c>
      <c r="J19" s="112" t="s">
        <v>616</v>
      </c>
      <c r="K19" s="23" t="s">
        <v>617</v>
      </c>
      <c r="L19" s="116">
        <v>1</v>
      </c>
      <c r="M19" s="119">
        <v>0.87</v>
      </c>
      <c r="N19" s="80">
        <v>0.87</v>
      </c>
      <c r="O19" s="119" t="s">
        <v>618</v>
      </c>
      <c r="P19" s="119">
        <v>0.89</v>
      </c>
      <c r="Q19" s="80">
        <v>0.89</v>
      </c>
      <c r="R19" s="119" t="s">
        <v>619</v>
      </c>
      <c r="S19" s="119">
        <v>0.9</v>
      </c>
      <c r="T19" s="80">
        <v>0.9</v>
      </c>
      <c r="U19" s="119" t="s">
        <v>620</v>
      </c>
      <c r="V19" s="234" t="s">
        <v>96</v>
      </c>
      <c r="W19" s="234"/>
      <c r="X19" s="234"/>
      <c r="Y19" s="89"/>
      <c r="Z19" s="91"/>
      <c r="AA19" s="89"/>
      <c r="AB19" s="89"/>
      <c r="AC19" s="91"/>
      <c r="AD19" s="89"/>
      <c r="AE19" s="89"/>
      <c r="AF19" s="91"/>
      <c r="AG19" s="89"/>
      <c r="AH19" s="13" t="s">
        <v>215</v>
      </c>
      <c r="AI19" s="13" t="s">
        <v>578</v>
      </c>
    </row>
    <row r="20" spans="1:120" ht="75" x14ac:dyDescent="0.25">
      <c r="M20" s="71" t="s">
        <v>241</v>
      </c>
      <c r="N20" s="87">
        <f>AVERAGE(N18:N19)</f>
        <v>0.87</v>
      </c>
      <c r="P20" s="71" t="s">
        <v>241</v>
      </c>
      <c r="Q20" s="87">
        <f>AVERAGE(Q18:Q19)</f>
        <v>0.89</v>
      </c>
      <c r="S20" s="71" t="s">
        <v>241</v>
      </c>
      <c r="T20" s="87">
        <f>AVERAGE(T18:T19)</f>
        <v>0.9</v>
      </c>
      <c r="Y20" s="71" t="s">
        <v>242</v>
      </c>
      <c r="Z20" s="87" t="s">
        <v>11</v>
      </c>
      <c r="AB20" s="71" t="s">
        <v>242</v>
      </c>
      <c r="AC20" s="87" t="s">
        <v>11</v>
      </c>
      <c r="AE20" s="71" t="s">
        <v>242</v>
      </c>
      <c r="AF20" s="87" t="s">
        <v>11</v>
      </c>
      <c r="AG20" s="9"/>
      <c r="AH20" s="9"/>
      <c r="AI20" s="9"/>
      <c r="DM20"/>
      <c r="DN20"/>
      <c r="DO20"/>
      <c r="DP20"/>
    </row>
    <row r="21" spans="1:120" s="5" customFormat="1" ht="33.75" customHeight="1" x14ac:dyDescent="0.2">
      <c r="A21" s="73"/>
      <c r="B21" s="73"/>
      <c r="C21" s="74"/>
      <c r="D21" s="73"/>
      <c r="E21" s="74"/>
      <c r="F21" s="73"/>
      <c r="G21" s="73"/>
      <c r="H21" s="75"/>
      <c r="I21" s="75"/>
      <c r="J21" s="76"/>
      <c r="K21" s="76"/>
      <c r="L21" s="77"/>
      <c r="M21" s="78"/>
      <c r="N21" s="88"/>
      <c r="O21" s="78"/>
      <c r="P21" s="78"/>
      <c r="Q21" s="88"/>
      <c r="R21" s="78"/>
      <c r="S21" s="78"/>
      <c r="T21" s="88"/>
      <c r="U21" s="78"/>
      <c r="V21" s="79"/>
      <c r="W21" s="79"/>
      <c r="X21" s="77"/>
      <c r="Y21" s="78"/>
      <c r="Z21" s="88"/>
      <c r="AA21" s="78"/>
      <c r="AB21" s="78"/>
      <c r="AC21" s="88"/>
      <c r="AD21" s="78"/>
      <c r="AE21" s="78"/>
      <c r="AF21" s="88"/>
      <c r="AG21" s="78"/>
      <c r="AH21" s="79"/>
      <c r="AI21" s="79"/>
    </row>
    <row r="22" spans="1:120" ht="75" x14ac:dyDescent="0.25">
      <c r="M22" s="71" t="s">
        <v>156</v>
      </c>
      <c r="N22" s="87">
        <f>AVERAGE(N12,N15,N17,N20)</f>
        <v>0.66</v>
      </c>
      <c r="P22" s="71" t="s">
        <v>156</v>
      </c>
      <c r="Q22" s="87">
        <f>AVERAGE(Q12,Q15,Q17,Q20)</f>
        <v>0.7</v>
      </c>
      <c r="S22" s="71" t="s">
        <v>156</v>
      </c>
      <c r="T22" s="87">
        <f>AVERAGE(T12,T15,T17,T20)</f>
        <v>0.72749999999999992</v>
      </c>
      <c r="Y22" s="71" t="s">
        <v>157</v>
      </c>
      <c r="Z22" s="87">
        <f>AVERAGE(Z12,Z15,Z17)</f>
        <v>8.4300000000000014E-2</v>
      </c>
      <c r="AB22" s="71" t="s">
        <v>157</v>
      </c>
      <c r="AC22" s="87">
        <f>AVERAGE(AC12,AC15,AC17)</f>
        <v>0.17250000000000001</v>
      </c>
      <c r="AE22" s="71" t="s">
        <v>157</v>
      </c>
      <c r="AF22" s="87">
        <f>AVERAGE(AF11:AF21)</f>
        <v>0.23541666666666666</v>
      </c>
      <c r="AG22" s="9"/>
      <c r="AH22" s="9"/>
      <c r="AI22" s="9"/>
      <c r="DM22"/>
      <c r="DN22"/>
      <c r="DO22"/>
      <c r="DP22"/>
    </row>
    <row r="23" spans="1:120" s="5" customFormat="1" ht="38.25" customHeight="1" x14ac:dyDescent="0.25">
      <c r="A23"/>
      <c r="B23"/>
      <c r="C23" s="6"/>
      <c r="D23" s="4"/>
      <c r="E23" s="26"/>
      <c r="F23" s="4"/>
      <c r="G23" s="4"/>
      <c r="H23" s="1"/>
      <c r="I23" s="1"/>
      <c r="J23" s="4"/>
      <c r="K23" s="4"/>
      <c r="L23" s="6"/>
      <c r="M23" s="4"/>
      <c r="N23" s="84"/>
      <c r="O23" s="6"/>
      <c r="P23" s="4"/>
      <c r="Q23" s="84"/>
      <c r="R23" s="6"/>
      <c r="S23" s="4"/>
      <c r="T23" s="84"/>
      <c r="U23" s="6"/>
      <c r="V23" s="3"/>
      <c r="W23" s="3"/>
      <c r="X23" s="8"/>
      <c r="Y23" s="4"/>
      <c r="Z23" s="84"/>
      <c r="AA23" s="6"/>
      <c r="AB23" s="4"/>
      <c r="AC23" s="84"/>
      <c r="AD23" s="6"/>
      <c r="AE23" s="4"/>
      <c r="AF23" s="84"/>
      <c r="AG23" s="6"/>
      <c r="AH23" s="12"/>
      <c r="AI23" s="12"/>
    </row>
    <row r="24" spans="1:120" ht="38.25" customHeight="1" x14ac:dyDescent="0.25">
      <c r="C24" s="6"/>
      <c r="E24" s="26"/>
    </row>
    <row r="25" spans="1:120" ht="38.25" customHeight="1" x14ac:dyDescent="0.25">
      <c r="A25" t="s">
        <v>209</v>
      </c>
    </row>
  </sheetData>
  <autoFilter ref="A7:AH25" xr:uid="{00000000-0009-0000-0000-000000000000}"/>
  <mergeCells count="63">
    <mergeCell ref="D6:E6"/>
    <mergeCell ref="F6:I6"/>
    <mergeCell ref="J6:L6"/>
    <mergeCell ref="M6:O6"/>
    <mergeCell ref="V6:X6"/>
    <mergeCell ref="Y6:AA6"/>
    <mergeCell ref="AB6:AD6"/>
    <mergeCell ref="AE6:AG6"/>
    <mergeCell ref="AH6:AI6"/>
    <mergeCell ref="G8:G11"/>
    <mergeCell ref="H8:H19"/>
    <mergeCell ref="S6:U6"/>
    <mergeCell ref="P6:R6"/>
    <mergeCell ref="I8:I10"/>
    <mergeCell ref="J8:J10"/>
    <mergeCell ref="K8:K10"/>
    <mergeCell ref="L8:L10"/>
    <mergeCell ref="R13:R14"/>
    <mergeCell ref="S13:S14"/>
    <mergeCell ref="T13:T14"/>
    <mergeCell ref="U13:U14"/>
    <mergeCell ref="E8:E11"/>
    <mergeCell ref="F8:F11"/>
    <mergeCell ref="A13:A14"/>
    <mergeCell ref="B13:B14"/>
    <mergeCell ref="C13:C14"/>
    <mergeCell ref="D13:D14"/>
    <mergeCell ref="A8:A11"/>
    <mergeCell ref="B8:B11"/>
    <mergeCell ref="C8:C11"/>
    <mergeCell ref="D8:D11"/>
    <mergeCell ref="V18:X18"/>
    <mergeCell ref="L13:L14"/>
    <mergeCell ref="V16:X16"/>
    <mergeCell ref="I13:I14"/>
    <mergeCell ref="J13:J14"/>
    <mergeCell ref="K13:K14"/>
    <mergeCell ref="F18:F19"/>
    <mergeCell ref="E13:E14"/>
    <mergeCell ref="F13:F14"/>
    <mergeCell ref="G13:G14"/>
    <mergeCell ref="G18:G19"/>
    <mergeCell ref="A18:A19"/>
    <mergeCell ref="B18:B19"/>
    <mergeCell ref="C18:C19"/>
    <mergeCell ref="D18:D19"/>
    <mergeCell ref="E18:E19"/>
    <mergeCell ref="V11:X11"/>
    <mergeCell ref="V19:X19"/>
    <mergeCell ref="M8:M10"/>
    <mergeCell ref="N8:N10"/>
    <mergeCell ref="O8:O10"/>
    <mergeCell ref="P8:P10"/>
    <mergeCell ref="Q8:Q10"/>
    <mergeCell ref="R8:R10"/>
    <mergeCell ref="S8:S10"/>
    <mergeCell ref="T8:T10"/>
    <mergeCell ref="U8:U10"/>
    <mergeCell ref="M13:M14"/>
    <mergeCell ref="N13:N14"/>
    <mergeCell ref="O13:O14"/>
    <mergeCell ref="P13:P14"/>
    <mergeCell ref="Q13:Q14"/>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C096-55EB-4E1B-A779-10073722DF3C}">
  <sheetPr>
    <tabColor theme="4" tint="-0.499984740745262"/>
  </sheetPr>
  <dimension ref="A1:DP41"/>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4" customWidth="1"/>
    <col min="4" max="4" width="17.7109375" style="4" customWidth="1"/>
    <col min="5" max="5" width="43" style="4" bestFit="1" customWidth="1"/>
    <col min="6" max="6" width="15.5703125" style="4" bestFit="1" customWidth="1"/>
    <col min="7" max="7" width="45.7109375" style="4" bestFit="1" customWidth="1"/>
    <col min="8" max="8" width="19.42578125" style="1" customWidth="1"/>
    <col min="9" max="9" width="15.5703125" style="1" customWidth="1"/>
    <col min="10" max="11" width="45.7109375" style="4" bestFit="1" customWidth="1"/>
    <col min="12" max="12" width="17.7109375" style="6" bestFit="1" customWidth="1"/>
    <col min="13" max="13" width="19.85546875" style="4" customWidth="1"/>
    <col min="14" max="14" width="23.42578125" style="84" customWidth="1"/>
    <col min="15" max="15" width="35" style="6" customWidth="1"/>
    <col min="16" max="16" width="18.5703125" style="4" customWidth="1"/>
    <col min="17" max="17" width="23.42578125" style="84" customWidth="1"/>
    <col min="18" max="18" width="28.5703125" style="6" customWidth="1"/>
    <col min="19" max="19" width="20.5703125" style="4" customWidth="1"/>
    <col min="20" max="20" width="23.42578125" style="84" customWidth="1"/>
    <col min="21" max="21" width="36.5703125" style="6" customWidth="1"/>
    <col min="22" max="23" width="45.7109375" style="3" bestFit="1" customWidth="1"/>
    <col min="24" max="24" width="15.28515625" style="8" bestFit="1" customWidth="1"/>
    <col min="25" max="25" width="19.42578125" style="4" customWidth="1"/>
    <col min="26" max="26" width="23.42578125" style="84" customWidth="1"/>
    <col min="27" max="27" width="35.140625" style="6" customWidth="1"/>
    <col min="28" max="28" width="21.140625" style="4" customWidth="1"/>
    <col min="29" max="29" width="23.42578125" style="84" customWidth="1"/>
    <col min="30" max="30" width="36.7109375" style="6" customWidth="1"/>
    <col min="31" max="31" width="23.5703125" style="4" customWidth="1"/>
    <col min="32" max="32" width="23.42578125" style="84" customWidth="1"/>
    <col min="33" max="33" width="26.42578125" style="6" customWidth="1"/>
    <col min="34" max="34" width="30.140625" style="12" bestFit="1" customWidth="1"/>
    <col min="35" max="35" width="45.7109375" style="12" bestFit="1" customWidth="1"/>
    <col min="36" max="120" width="11.42578125" style="9"/>
  </cols>
  <sheetData>
    <row r="1" spans="1:120" x14ac:dyDescent="0.25">
      <c r="A1" s="137"/>
      <c r="B1" s="137"/>
      <c r="C1" s="137"/>
      <c r="D1" s="137"/>
      <c r="E1" s="137"/>
      <c r="F1" s="137"/>
      <c r="G1" s="137"/>
      <c r="H1" s="137"/>
      <c r="I1" s="137"/>
      <c r="J1" s="137"/>
      <c r="K1" s="137"/>
      <c r="L1" s="158"/>
      <c r="M1" s="159"/>
      <c r="N1" s="159"/>
      <c r="O1" s="138"/>
      <c r="P1" s="159"/>
      <c r="Q1" s="159"/>
      <c r="R1" s="138"/>
      <c r="S1" s="159"/>
      <c r="T1" s="159"/>
      <c r="U1" s="138"/>
      <c r="V1" s="137"/>
      <c r="W1" s="137"/>
      <c r="X1" s="158"/>
      <c r="Y1" s="159"/>
      <c r="Z1" s="159"/>
      <c r="AA1" s="138"/>
      <c r="AB1" s="159"/>
      <c r="AC1" s="159"/>
      <c r="AD1" s="138"/>
      <c r="AE1" s="159"/>
      <c r="AF1" s="159"/>
      <c r="AG1" s="138"/>
      <c r="AH1" s="137"/>
      <c r="AI1" s="137"/>
      <c r="AJ1" s="139" t="s">
        <v>621</v>
      </c>
      <c r="AK1" s="139" t="s">
        <v>621</v>
      </c>
      <c r="AL1" s="139" t="s">
        <v>621</v>
      </c>
      <c r="AM1" s="139" t="s">
        <v>621</v>
      </c>
      <c r="AN1" s="139" t="s">
        <v>621</v>
      </c>
      <c r="AO1" s="139" t="s">
        <v>621</v>
      </c>
      <c r="AP1" s="139" t="s">
        <v>621</v>
      </c>
      <c r="AQ1" s="139" t="s">
        <v>621</v>
      </c>
      <c r="AR1" s="139" t="s">
        <v>621</v>
      </c>
      <c r="AS1" s="139" t="s">
        <v>621</v>
      </c>
      <c r="AT1" s="139" t="s">
        <v>621</v>
      </c>
      <c r="AU1" s="139" t="s">
        <v>621</v>
      </c>
      <c r="AV1" s="139" t="s">
        <v>621</v>
      </c>
      <c r="AW1" s="139" t="s">
        <v>621</v>
      </c>
      <c r="AX1" s="139" t="s">
        <v>621</v>
      </c>
      <c r="AY1" s="139" t="s">
        <v>621</v>
      </c>
      <c r="AZ1" s="139" t="s">
        <v>621</v>
      </c>
      <c r="BA1" s="139" t="s">
        <v>621</v>
      </c>
      <c r="BB1" s="139" t="s">
        <v>621</v>
      </c>
      <c r="BC1" s="139" t="s">
        <v>621</v>
      </c>
      <c r="BD1" s="139" t="s">
        <v>621</v>
      </c>
      <c r="BE1" s="139" t="s">
        <v>621</v>
      </c>
      <c r="BF1" s="139" t="s">
        <v>621</v>
      </c>
      <c r="BG1" s="139" t="s">
        <v>621</v>
      </c>
      <c r="BH1" s="139" t="s">
        <v>621</v>
      </c>
      <c r="BI1" s="139" t="s">
        <v>621</v>
      </c>
      <c r="BJ1" s="139" t="s">
        <v>621</v>
      </c>
      <c r="BK1" s="139" t="s">
        <v>621</v>
      </c>
      <c r="BL1" s="139" t="s">
        <v>621</v>
      </c>
      <c r="BM1" s="139" t="s">
        <v>621</v>
      </c>
      <c r="BN1" s="139" t="s">
        <v>621</v>
      </c>
      <c r="BO1" s="139" t="s">
        <v>621</v>
      </c>
      <c r="BP1" s="139" t="s">
        <v>621</v>
      </c>
      <c r="BQ1" s="139" t="s">
        <v>621</v>
      </c>
      <c r="BR1" s="139" t="s">
        <v>621</v>
      </c>
      <c r="BS1" s="139" t="s">
        <v>621</v>
      </c>
      <c r="BT1" s="139" t="s">
        <v>621</v>
      </c>
      <c r="BU1" s="139" t="s">
        <v>621</v>
      </c>
      <c r="BV1" s="139" t="s">
        <v>621</v>
      </c>
      <c r="BW1" s="139" t="s">
        <v>621</v>
      </c>
      <c r="BX1" s="139" t="s">
        <v>621</v>
      </c>
      <c r="BY1" s="139" t="s">
        <v>621</v>
      </c>
      <c r="BZ1" s="139" t="s">
        <v>621</v>
      </c>
      <c r="CA1" s="139" t="s">
        <v>621</v>
      </c>
      <c r="CB1" s="139" t="s">
        <v>621</v>
      </c>
      <c r="CC1" s="139" t="s">
        <v>621</v>
      </c>
      <c r="CD1" s="139" t="s">
        <v>621</v>
      </c>
      <c r="CE1" s="139" t="s">
        <v>621</v>
      </c>
      <c r="CF1" s="139" t="s">
        <v>621</v>
      </c>
      <c r="CG1" s="139" t="s">
        <v>621</v>
      </c>
      <c r="CH1" s="139" t="s">
        <v>621</v>
      </c>
      <c r="CI1" s="139" t="s">
        <v>621</v>
      </c>
      <c r="CJ1" s="139" t="s">
        <v>621</v>
      </c>
      <c r="CK1" s="139" t="s">
        <v>621</v>
      </c>
      <c r="CL1" s="139" t="s">
        <v>621</v>
      </c>
      <c r="CM1" s="139" t="s">
        <v>621</v>
      </c>
      <c r="CN1" s="139" t="s">
        <v>621</v>
      </c>
      <c r="CO1" s="139" t="s">
        <v>621</v>
      </c>
      <c r="CP1" s="139" t="s">
        <v>621</v>
      </c>
      <c r="CQ1" s="139" t="s">
        <v>621</v>
      </c>
      <c r="CR1" s="139" t="s">
        <v>621</v>
      </c>
      <c r="CS1" s="139" t="s">
        <v>621</v>
      </c>
      <c r="CT1" s="139" t="s">
        <v>621</v>
      </c>
      <c r="CU1" s="139" t="s">
        <v>621</v>
      </c>
      <c r="CV1" s="139" t="s">
        <v>621</v>
      </c>
      <c r="CW1" s="139" t="s">
        <v>621</v>
      </c>
      <c r="CX1" s="139" t="s">
        <v>621</v>
      </c>
      <c r="CY1" s="139" t="s">
        <v>621</v>
      </c>
      <c r="CZ1" s="139" t="s">
        <v>621</v>
      </c>
      <c r="DA1" s="139" t="s">
        <v>621</v>
      </c>
      <c r="DB1" s="139" t="s">
        <v>621</v>
      </c>
      <c r="DC1" s="139" t="s">
        <v>621</v>
      </c>
      <c r="DD1" s="139" t="s">
        <v>621</v>
      </c>
      <c r="DE1" s="139" t="s">
        <v>621</v>
      </c>
      <c r="DF1" s="139" t="s">
        <v>621</v>
      </c>
      <c r="DG1" s="139" t="s">
        <v>621</v>
      </c>
      <c r="DH1" s="139" t="s">
        <v>621</v>
      </c>
      <c r="DI1" s="139" t="s">
        <v>621</v>
      </c>
      <c r="DJ1" s="139" t="s">
        <v>621</v>
      </c>
      <c r="DK1" s="139" t="s">
        <v>621</v>
      </c>
      <c r="DL1" s="139" t="s">
        <v>621</v>
      </c>
      <c r="DM1" s="139" t="s">
        <v>621</v>
      </c>
      <c r="DN1" s="139" t="s">
        <v>621</v>
      </c>
      <c r="DO1" s="139" t="s">
        <v>621</v>
      </c>
      <c r="DP1" s="139" t="s">
        <v>621</v>
      </c>
    </row>
    <row r="2" spans="1:120" x14ac:dyDescent="0.25">
      <c r="A2" s="137"/>
      <c r="B2" s="137"/>
      <c r="C2" s="137"/>
      <c r="D2" s="137"/>
      <c r="E2" s="137"/>
      <c r="F2" s="137"/>
      <c r="G2" s="137"/>
      <c r="H2" s="137"/>
      <c r="I2" s="137"/>
      <c r="J2" s="137"/>
      <c r="K2" s="137"/>
      <c r="L2" s="158"/>
      <c r="M2" s="159"/>
      <c r="N2" s="159"/>
      <c r="O2" s="138"/>
      <c r="P2" s="159"/>
      <c r="Q2" s="159"/>
      <c r="R2" s="138"/>
      <c r="S2" s="159"/>
      <c r="T2" s="159"/>
      <c r="U2" s="138"/>
      <c r="V2" s="137"/>
      <c r="W2" s="137"/>
      <c r="X2" s="158"/>
      <c r="Y2" s="159"/>
      <c r="Z2" s="159"/>
      <c r="AA2" s="138"/>
      <c r="AB2" s="159"/>
      <c r="AC2" s="159"/>
      <c r="AD2" s="138"/>
      <c r="AE2" s="159"/>
      <c r="AF2" s="159"/>
      <c r="AG2" s="138"/>
      <c r="AH2" s="137"/>
      <c r="AI2" s="137"/>
      <c r="AJ2" s="139" t="s">
        <v>621</v>
      </c>
      <c r="AK2" s="139" t="s">
        <v>621</v>
      </c>
      <c r="AL2" s="139" t="s">
        <v>621</v>
      </c>
      <c r="AM2" s="139" t="s">
        <v>621</v>
      </c>
      <c r="AN2" s="139" t="s">
        <v>621</v>
      </c>
      <c r="AO2" s="139" t="s">
        <v>621</v>
      </c>
      <c r="AP2" s="139" t="s">
        <v>621</v>
      </c>
      <c r="AQ2" s="139" t="s">
        <v>621</v>
      </c>
      <c r="AR2" s="139" t="s">
        <v>621</v>
      </c>
      <c r="AS2" s="139" t="s">
        <v>621</v>
      </c>
      <c r="AT2" s="139" t="s">
        <v>621</v>
      </c>
      <c r="AU2" s="139" t="s">
        <v>621</v>
      </c>
      <c r="AV2" s="139" t="s">
        <v>621</v>
      </c>
      <c r="AW2" s="139" t="s">
        <v>621</v>
      </c>
      <c r="AX2" s="139" t="s">
        <v>621</v>
      </c>
      <c r="AY2" s="139" t="s">
        <v>621</v>
      </c>
      <c r="AZ2" s="139" t="s">
        <v>621</v>
      </c>
      <c r="BA2" s="139" t="s">
        <v>621</v>
      </c>
      <c r="BB2" s="139" t="s">
        <v>621</v>
      </c>
      <c r="BC2" s="139" t="s">
        <v>621</v>
      </c>
      <c r="BD2" s="139" t="s">
        <v>621</v>
      </c>
      <c r="BE2" s="139" t="s">
        <v>621</v>
      </c>
      <c r="BF2" s="139" t="s">
        <v>621</v>
      </c>
      <c r="BG2" s="139" t="s">
        <v>621</v>
      </c>
      <c r="BH2" s="139" t="s">
        <v>621</v>
      </c>
      <c r="BI2" s="139" t="s">
        <v>621</v>
      </c>
      <c r="BJ2" s="139" t="s">
        <v>621</v>
      </c>
      <c r="BK2" s="139" t="s">
        <v>621</v>
      </c>
      <c r="BL2" s="139" t="s">
        <v>621</v>
      </c>
      <c r="BM2" s="139" t="s">
        <v>621</v>
      </c>
      <c r="BN2" s="139" t="s">
        <v>621</v>
      </c>
      <c r="BO2" s="139" t="s">
        <v>621</v>
      </c>
      <c r="BP2" s="139" t="s">
        <v>621</v>
      </c>
      <c r="BQ2" s="139" t="s">
        <v>621</v>
      </c>
      <c r="BR2" s="139" t="s">
        <v>621</v>
      </c>
      <c r="BS2" s="139" t="s">
        <v>621</v>
      </c>
      <c r="BT2" s="139" t="s">
        <v>621</v>
      </c>
      <c r="BU2" s="139" t="s">
        <v>621</v>
      </c>
      <c r="BV2" s="139" t="s">
        <v>621</v>
      </c>
      <c r="BW2" s="139" t="s">
        <v>621</v>
      </c>
      <c r="BX2" s="139" t="s">
        <v>621</v>
      </c>
      <c r="BY2" s="139" t="s">
        <v>621</v>
      </c>
      <c r="BZ2" s="139" t="s">
        <v>621</v>
      </c>
      <c r="CA2" s="139" t="s">
        <v>621</v>
      </c>
      <c r="CB2" s="139" t="s">
        <v>621</v>
      </c>
      <c r="CC2" s="139" t="s">
        <v>621</v>
      </c>
      <c r="CD2" s="139" t="s">
        <v>621</v>
      </c>
      <c r="CE2" s="139" t="s">
        <v>621</v>
      </c>
      <c r="CF2" s="139" t="s">
        <v>621</v>
      </c>
      <c r="CG2" s="139" t="s">
        <v>621</v>
      </c>
      <c r="CH2" s="139" t="s">
        <v>621</v>
      </c>
      <c r="CI2" s="139" t="s">
        <v>621</v>
      </c>
      <c r="CJ2" s="139" t="s">
        <v>621</v>
      </c>
      <c r="CK2" s="139" t="s">
        <v>621</v>
      </c>
      <c r="CL2" s="139" t="s">
        <v>621</v>
      </c>
      <c r="CM2" s="139" t="s">
        <v>621</v>
      </c>
      <c r="CN2" s="139" t="s">
        <v>621</v>
      </c>
      <c r="CO2" s="139" t="s">
        <v>621</v>
      </c>
      <c r="CP2" s="139" t="s">
        <v>621</v>
      </c>
      <c r="CQ2" s="139" t="s">
        <v>621</v>
      </c>
      <c r="CR2" s="139" t="s">
        <v>621</v>
      </c>
      <c r="CS2" s="139" t="s">
        <v>621</v>
      </c>
      <c r="CT2" s="139" t="s">
        <v>621</v>
      </c>
      <c r="CU2" s="139" t="s">
        <v>621</v>
      </c>
      <c r="CV2" s="139" t="s">
        <v>621</v>
      </c>
      <c r="CW2" s="139" t="s">
        <v>621</v>
      </c>
      <c r="CX2" s="139" t="s">
        <v>621</v>
      </c>
      <c r="CY2" s="139" t="s">
        <v>621</v>
      </c>
      <c r="CZ2" s="139" t="s">
        <v>621</v>
      </c>
      <c r="DA2" s="139" t="s">
        <v>621</v>
      </c>
      <c r="DB2" s="139" t="s">
        <v>621</v>
      </c>
      <c r="DC2" s="139" t="s">
        <v>621</v>
      </c>
      <c r="DD2" s="139" t="s">
        <v>621</v>
      </c>
      <c r="DE2" s="139" t="s">
        <v>621</v>
      </c>
      <c r="DF2" s="139" t="s">
        <v>621</v>
      </c>
      <c r="DG2" s="139" t="s">
        <v>621</v>
      </c>
      <c r="DH2" s="139" t="s">
        <v>621</v>
      </c>
      <c r="DI2" s="139" t="s">
        <v>621</v>
      </c>
      <c r="DJ2" s="139" t="s">
        <v>621</v>
      </c>
      <c r="DK2" s="139" t="s">
        <v>621</v>
      </c>
      <c r="DL2" s="139" t="s">
        <v>621</v>
      </c>
      <c r="DM2" s="139" t="s">
        <v>621</v>
      </c>
      <c r="DN2" s="139" t="s">
        <v>621</v>
      </c>
      <c r="DO2" s="139" t="s">
        <v>621</v>
      </c>
      <c r="DP2" s="139" t="s">
        <v>621</v>
      </c>
    </row>
    <row r="3" spans="1:120" x14ac:dyDescent="0.25">
      <c r="A3" s="137"/>
      <c r="B3" s="137"/>
      <c r="C3" s="137"/>
      <c r="D3" s="137"/>
      <c r="E3" s="137"/>
      <c r="F3" s="137"/>
      <c r="G3" s="137"/>
      <c r="H3" s="137"/>
      <c r="I3" s="137"/>
      <c r="J3" s="137"/>
      <c r="K3" s="137"/>
      <c r="L3" s="158"/>
      <c r="M3" s="159"/>
      <c r="N3" s="159"/>
      <c r="O3" s="138"/>
      <c r="P3" s="159"/>
      <c r="Q3" s="159"/>
      <c r="R3" s="138"/>
      <c r="S3" s="159"/>
      <c r="T3" s="159"/>
      <c r="U3" s="138"/>
      <c r="V3" s="137"/>
      <c r="W3" s="137"/>
      <c r="X3" s="158"/>
      <c r="Y3" s="159"/>
      <c r="Z3" s="159"/>
      <c r="AA3" s="138"/>
      <c r="AB3" s="159"/>
      <c r="AC3" s="159"/>
      <c r="AD3" s="138"/>
      <c r="AE3" s="159"/>
      <c r="AF3" s="159"/>
      <c r="AG3" s="138"/>
      <c r="AH3" s="137"/>
      <c r="AI3" s="137"/>
      <c r="AJ3" s="139" t="s">
        <v>621</v>
      </c>
      <c r="AK3" s="139" t="s">
        <v>621</v>
      </c>
      <c r="AL3" s="139" t="s">
        <v>621</v>
      </c>
      <c r="AM3" s="139" t="s">
        <v>621</v>
      </c>
      <c r="AN3" s="139" t="s">
        <v>621</v>
      </c>
      <c r="AO3" s="139" t="s">
        <v>621</v>
      </c>
      <c r="AP3" s="139" t="s">
        <v>621</v>
      </c>
      <c r="AQ3" s="139" t="s">
        <v>621</v>
      </c>
      <c r="AR3" s="139" t="s">
        <v>621</v>
      </c>
      <c r="AS3" s="139" t="s">
        <v>621</v>
      </c>
      <c r="AT3" s="139" t="s">
        <v>621</v>
      </c>
      <c r="AU3" s="139" t="s">
        <v>621</v>
      </c>
      <c r="AV3" s="139" t="s">
        <v>621</v>
      </c>
      <c r="AW3" s="139" t="s">
        <v>621</v>
      </c>
      <c r="AX3" s="139" t="s">
        <v>621</v>
      </c>
      <c r="AY3" s="139" t="s">
        <v>621</v>
      </c>
      <c r="AZ3" s="139" t="s">
        <v>621</v>
      </c>
      <c r="BA3" s="139" t="s">
        <v>621</v>
      </c>
      <c r="BB3" s="139" t="s">
        <v>621</v>
      </c>
      <c r="BC3" s="139" t="s">
        <v>621</v>
      </c>
      <c r="BD3" s="139" t="s">
        <v>621</v>
      </c>
      <c r="BE3" s="139" t="s">
        <v>621</v>
      </c>
      <c r="BF3" s="139" t="s">
        <v>621</v>
      </c>
      <c r="BG3" s="139" t="s">
        <v>621</v>
      </c>
      <c r="BH3" s="139" t="s">
        <v>621</v>
      </c>
      <c r="BI3" s="139" t="s">
        <v>621</v>
      </c>
      <c r="BJ3" s="139" t="s">
        <v>621</v>
      </c>
      <c r="BK3" s="139" t="s">
        <v>621</v>
      </c>
      <c r="BL3" s="139" t="s">
        <v>621</v>
      </c>
      <c r="BM3" s="139" t="s">
        <v>621</v>
      </c>
      <c r="BN3" s="139" t="s">
        <v>621</v>
      </c>
      <c r="BO3" s="139" t="s">
        <v>621</v>
      </c>
      <c r="BP3" s="139" t="s">
        <v>621</v>
      </c>
      <c r="BQ3" s="139" t="s">
        <v>621</v>
      </c>
      <c r="BR3" s="139" t="s">
        <v>621</v>
      </c>
      <c r="BS3" s="139" t="s">
        <v>621</v>
      </c>
      <c r="BT3" s="139" t="s">
        <v>621</v>
      </c>
      <c r="BU3" s="139" t="s">
        <v>621</v>
      </c>
      <c r="BV3" s="139" t="s">
        <v>621</v>
      </c>
      <c r="BW3" s="139" t="s">
        <v>621</v>
      </c>
      <c r="BX3" s="139" t="s">
        <v>621</v>
      </c>
      <c r="BY3" s="139" t="s">
        <v>621</v>
      </c>
      <c r="BZ3" s="139" t="s">
        <v>621</v>
      </c>
      <c r="CA3" s="139" t="s">
        <v>621</v>
      </c>
      <c r="CB3" s="139" t="s">
        <v>621</v>
      </c>
      <c r="CC3" s="139" t="s">
        <v>621</v>
      </c>
      <c r="CD3" s="139" t="s">
        <v>621</v>
      </c>
      <c r="CE3" s="139" t="s">
        <v>621</v>
      </c>
      <c r="CF3" s="139" t="s">
        <v>621</v>
      </c>
      <c r="CG3" s="139" t="s">
        <v>621</v>
      </c>
      <c r="CH3" s="139" t="s">
        <v>621</v>
      </c>
      <c r="CI3" s="139" t="s">
        <v>621</v>
      </c>
      <c r="CJ3" s="139" t="s">
        <v>621</v>
      </c>
      <c r="CK3" s="139" t="s">
        <v>621</v>
      </c>
      <c r="CL3" s="139" t="s">
        <v>621</v>
      </c>
      <c r="CM3" s="139" t="s">
        <v>621</v>
      </c>
      <c r="CN3" s="139" t="s">
        <v>621</v>
      </c>
      <c r="CO3" s="139" t="s">
        <v>621</v>
      </c>
      <c r="CP3" s="139" t="s">
        <v>621</v>
      </c>
      <c r="CQ3" s="139" t="s">
        <v>621</v>
      </c>
      <c r="CR3" s="139" t="s">
        <v>621</v>
      </c>
      <c r="CS3" s="139" t="s">
        <v>621</v>
      </c>
      <c r="CT3" s="139" t="s">
        <v>621</v>
      </c>
      <c r="CU3" s="139" t="s">
        <v>621</v>
      </c>
      <c r="CV3" s="139" t="s">
        <v>621</v>
      </c>
      <c r="CW3" s="139" t="s">
        <v>621</v>
      </c>
      <c r="CX3" s="139" t="s">
        <v>621</v>
      </c>
      <c r="CY3" s="139" t="s">
        <v>621</v>
      </c>
      <c r="CZ3" s="139" t="s">
        <v>621</v>
      </c>
      <c r="DA3" s="139" t="s">
        <v>621</v>
      </c>
      <c r="DB3" s="139" t="s">
        <v>621</v>
      </c>
      <c r="DC3" s="139" t="s">
        <v>621</v>
      </c>
      <c r="DD3" s="139" t="s">
        <v>621</v>
      </c>
      <c r="DE3" s="139" t="s">
        <v>621</v>
      </c>
      <c r="DF3" s="139" t="s">
        <v>621</v>
      </c>
      <c r="DG3" s="139" t="s">
        <v>621</v>
      </c>
      <c r="DH3" s="139" t="s">
        <v>621</v>
      </c>
      <c r="DI3" s="139" t="s">
        <v>621</v>
      </c>
      <c r="DJ3" s="139" t="s">
        <v>621</v>
      </c>
      <c r="DK3" s="139" t="s">
        <v>621</v>
      </c>
      <c r="DL3" s="139" t="s">
        <v>621</v>
      </c>
      <c r="DM3" s="139" t="s">
        <v>621</v>
      </c>
      <c r="DN3" s="139" t="s">
        <v>621</v>
      </c>
      <c r="DO3" s="139" t="s">
        <v>621</v>
      </c>
      <c r="DP3" s="139" t="s">
        <v>621</v>
      </c>
    </row>
    <row r="4" spans="1:120" x14ac:dyDescent="0.25">
      <c r="A4" s="137"/>
      <c r="B4" s="137"/>
      <c r="C4" s="137"/>
      <c r="D4" s="137"/>
      <c r="E4" s="137"/>
      <c r="F4" s="137"/>
      <c r="G4" s="137"/>
      <c r="H4" s="137"/>
      <c r="I4" s="137"/>
      <c r="J4" s="137"/>
      <c r="K4" s="137"/>
      <c r="L4" s="158"/>
      <c r="M4" s="159"/>
      <c r="N4" s="159"/>
      <c r="O4" s="138"/>
      <c r="P4" s="159"/>
      <c r="Q4" s="159"/>
      <c r="R4" s="138"/>
      <c r="S4" s="159"/>
      <c r="T4" s="159"/>
      <c r="U4" s="138"/>
      <c r="V4" s="137"/>
      <c r="W4" s="137"/>
      <c r="X4" s="158"/>
      <c r="Y4" s="159"/>
      <c r="Z4" s="159"/>
      <c r="AA4" s="138"/>
      <c r="AB4" s="159"/>
      <c r="AC4" s="159"/>
      <c r="AD4" s="138"/>
      <c r="AE4" s="159"/>
      <c r="AF4" s="159"/>
      <c r="AG4" s="138"/>
      <c r="AH4" s="137"/>
      <c r="AI4" s="137"/>
      <c r="AJ4" s="139" t="s">
        <v>621</v>
      </c>
      <c r="AK4" s="139" t="s">
        <v>621</v>
      </c>
      <c r="AL4" s="139" t="s">
        <v>621</v>
      </c>
      <c r="AM4" s="139" t="s">
        <v>621</v>
      </c>
      <c r="AN4" s="139" t="s">
        <v>621</v>
      </c>
      <c r="AO4" s="139" t="s">
        <v>621</v>
      </c>
      <c r="AP4" s="139" t="s">
        <v>621</v>
      </c>
      <c r="AQ4" s="139" t="s">
        <v>621</v>
      </c>
      <c r="AR4" s="139" t="s">
        <v>621</v>
      </c>
      <c r="AS4" s="139" t="s">
        <v>621</v>
      </c>
      <c r="AT4" s="139" t="s">
        <v>621</v>
      </c>
      <c r="AU4" s="139" t="s">
        <v>621</v>
      </c>
      <c r="AV4" s="139" t="s">
        <v>621</v>
      </c>
      <c r="AW4" s="139" t="s">
        <v>621</v>
      </c>
      <c r="AX4" s="139" t="s">
        <v>621</v>
      </c>
      <c r="AY4" s="139" t="s">
        <v>621</v>
      </c>
      <c r="AZ4" s="139" t="s">
        <v>621</v>
      </c>
      <c r="BA4" s="139" t="s">
        <v>621</v>
      </c>
      <c r="BB4" s="139" t="s">
        <v>621</v>
      </c>
      <c r="BC4" s="139" t="s">
        <v>621</v>
      </c>
      <c r="BD4" s="139" t="s">
        <v>621</v>
      </c>
      <c r="BE4" s="139" t="s">
        <v>621</v>
      </c>
      <c r="BF4" s="139" t="s">
        <v>621</v>
      </c>
      <c r="BG4" s="139" t="s">
        <v>621</v>
      </c>
      <c r="BH4" s="139" t="s">
        <v>621</v>
      </c>
      <c r="BI4" s="139" t="s">
        <v>621</v>
      </c>
      <c r="BJ4" s="139" t="s">
        <v>621</v>
      </c>
      <c r="BK4" s="139" t="s">
        <v>621</v>
      </c>
      <c r="BL4" s="139" t="s">
        <v>621</v>
      </c>
      <c r="BM4" s="139" t="s">
        <v>621</v>
      </c>
      <c r="BN4" s="139" t="s">
        <v>621</v>
      </c>
      <c r="BO4" s="139" t="s">
        <v>621</v>
      </c>
      <c r="BP4" s="139" t="s">
        <v>621</v>
      </c>
      <c r="BQ4" s="139" t="s">
        <v>621</v>
      </c>
      <c r="BR4" s="139" t="s">
        <v>621</v>
      </c>
      <c r="BS4" s="139" t="s">
        <v>621</v>
      </c>
      <c r="BT4" s="139" t="s">
        <v>621</v>
      </c>
      <c r="BU4" s="139" t="s">
        <v>621</v>
      </c>
      <c r="BV4" s="139" t="s">
        <v>621</v>
      </c>
      <c r="BW4" s="139" t="s">
        <v>621</v>
      </c>
      <c r="BX4" s="139" t="s">
        <v>621</v>
      </c>
      <c r="BY4" s="139" t="s">
        <v>621</v>
      </c>
      <c r="BZ4" s="139" t="s">
        <v>621</v>
      </c>
      <c r="CA4" s="139" t="s">
        <v>621</v>
      </c>
      <c r="CB4" s="139" t="s">
        <v>621</v>
      </c>
      <c r="CC4" s="139" t="s">
        <v>621</v>
      </c>
      <c r="CD4" s="139" t="s">
        <v>621</v>
      </c>
      <c r="CE4" s="139" t="s">
        <v>621</v>
      </c>
      <c r="CF4" s="139" t="s">
        <v>621</v>
      </c>
      <c r="CG4" s="139" t="s">
        <v>621</v>
      </c>
      <c r="CH4" s="139" t="s">
        <v>621</v>
      </c>
      <c r="CI4" s="139" t="s">
        <v>621</v>
      </c>
      <c r="CJ4" s="139" t="s">
        <v>621</v>
      </c>
      <c r="CK4" s="139" t="s">
        <v>621</v>
      </c>
      <c r="CL4" s="139" t="s">
        <v>621</v>
      </c>
      <c r="CM4" s="139" t="s">
        <v>621</v>
      </c>
      <c r="CN4" s="139" t="s">
        <v>621</v>
      </c>
      <c r="CO4" s="139" t="s">
        <v>621</v>
      </c>
      <c r="CP4" s="139" t="s">
        <v>621</v>
      </c>
      <c r="CQ4" s="139" t="s">
        <v>621</v>
      </c>
      <c r="CR4" s="139" t="s">
        <v>621</v>
      </c>
      <c r="CS4" s="139" t="s">
        <v>621</v>
      </c>
      <c r="CT4" s="139" t="s">
        <v>621</v>
      </c>
      <c r="CU4" s="139" t="s">
        <v>621</v>
      </c>
      <c r="CV4" s="139" t="s">
        <v>621</v>
      </c>
      <c r="CW4" s="139" t="s">
        <v>621</v>
      </c>
      <c r="CX4" s="139" t="s">
        <v>621</v>
      </c>
      <c r="CY4" s="139" t="s">
        <v>621</v>
      </c>
      <c r="CZ4" s="139" t="s">
        <v>621</v>
      </c>
      <c r="DA4" s="139" t="s">
        <v>621</v>
      </c>
      <c r="DB4" s="139" t="s">
        <v>621</v>
      </c>
      <c r="DC4" s="139" t="s">
        <v>621</v>
      </c>
      <c r="DD4" s="139" t="s">
        <v>621</v>
      </c>
      <c r="DE4" s="139" t="s">
        <v>621</v>
      </c>
      <c r="DF4" s="139" t="s">
        <v>621</v>
      </c>
      <c r="DG4" s="139" t="s">
        <v>621</v>
      </c>
      <c r="DH4" s="139" t="s">
        <v>621</v>
      </c>
      <c r="DI4" s="139" t="s">
        <v>621</v>
      </c>
      <c r="DJ4" s="139" t="s">
        <v>621</v>
      </c>
      <c r="DK4" s="139" t="s">
        <v>621</v>
      </c>
      <c r="DL4" s="139" t="s">
        <v>621</v>
      </c>
      <c r="DM4" s="139" t="s">
        <v>621</v>
      </c>
      <c r="DN4" s="139" t="s">
        <v>621</v>
      </c>
      <c r="DO4" s="139" t="s">
        <v>621</v>
      </c>
      <c r="DP4" s="139" t="s">
        <v>621</v>
      </c>
    </row>
    <row r="5" spans="1:120" x14ac:dyDescent="0.25">
      <c r="A5" s="137"/>
      <c r="B5" s="137"/>
      <c r="C5" s="137"/>
      <c r="D5" s="137"/>
      <c r="E5" s="137"/>
      <c r="F5" s="137"/>
      <c r="G5" s="137"/>
      <c r="H5" s="137"/>
      <c r="I5" s="137"/>
      <c r="J5" s="137"/>
      <c r="K5" s="137"/>
      <c r="L5" s="158"/>
      <c r="M5" s="159"/>
      <c r="N5" s="159"/>
      <c r="O5" s="138"/>
      <c r="P5" s="159"/>
      <c r="Q5" s="159"/>
      <c r="R5" s="138"/>
      <c r="S5" s="159"/>
      <c r="T5" s="159"/>
      <c r="U5" s="138"/>
      <c r="V5" s="137"/>
      <c r="W5" s="137"/>
      <c r="X5" s="158"/>
      <c r="Y5" s="159"/>
      <c r="Z5" s="159"/>
      <c r="AA5" s="138"/>
      <c r="AB5" s="159"/>
      <c r="AC5" s="159"/>
      <c r="AD5" s="138"/>
      <c r="AE5" s="159"/>
      <c r="AF5" s="159"/>
      <c r="AG5" s="138"/>
      <c r="AH5" s="137"/>
      <c r="AI5" s="137"/>
      <c r="AJ5" s="139" t="s">
        <v>621</v>
      </c>
      <c r="AK5" s="139" t="s">
        <v>621</v>
      </c>
      <c r="AL5" s="139" t="s">
        <v>621</v>
      </c>
      <c r="AM5" s="139" t="s">
        <v>621</v>
      </c>
      <c r="AN5" s="139" t="s">
        <v>621</v>
      </c>
      <c r="AO5" s="139" t="s">
        <v>621</v>
      </c>
      <c r="AP5" s="139" t="s">
        <v>621</v>
      </c>
      <c r="AQ5" s="139" t="s">
        <v>621</v>
      </c>
      <c r="AR5" s="139" t="s">
        <v>621</v>
      </c>
      <c r="AS5" s="139" t="s">
        <v>621</v>
      </c>
      <c r="AT5" s="139" t="s">
        <v>621</v>
      </c>
      <c r="AU5" s="139" t="s">
        <v>621</v>
      </c>
      <c r="AV5" s="139" t="s">
        <v>621</v>
      </c>
      <c r="AW5" s="139" t="s">
        <v>621</v>
      </c>
      <c r="AX5" s="139" t="s">
        <v>621</v>
      </c>
      <c r="AY5" s="139" t="s">
        <v>621</v>
      </c>
      <c r="AZ5" s="139" t="s">
        <v>621</v>
      </c>
      <c r="BA5" s="139" t="s">
        <v>621</v>
      </c>
      <c r="BB5" s="139" t="s">
        <v>621</v>
      </c>
      <c r="BC5" s="139" t="s">
        <v>621</v>
      </c>
      <c r="BD5" s="139" t="s">
        <v>621</v>
      </c>
      <c r="BE5" s="139" t="s">
        <v>621</v>
      </c>
      <c r="BF5" s="139" t="s">
        <v>621</v>
      </c>
      <c r="BG5" s="139" t="s">
        <v>621</v>
      </c>
      <c r="BH5" s="139" t="s">
        <v>621</v>
      </c>
      <c r="BI5" s="139" t="s">
        <v>621</v>
      </c>
      <c r="BJ5" s="139" t="s">
        <v>621</v>
      </c>
      <c r="BK5" s="139" t="s">
        <v>621</v>
      </c>
      <c r="BL5" s="139" t="s">
        <v>621</v>
      </c>
      <c r="BM5" s="139" t="s">
        <v>621</v>
      </c>
      <c r="BN5" s="139" t="s">
        <v>621</v>
      </c>
      <c r="BO5" s="139" t="s">
        <v>621</v>
      </c>
      <c r="BP5" s="139" t="s">
        <v>621</v>
      </c>
      <c r="BQ5" s="139" t="s">
        <v>621</v>
      </c>
      <c r="BR5" s="139" t="s">
        <v>621</v>
      </c>
      <c r="BS5" s="139" t="s">
        <v>621</v>
      </c>
      <c r="BT5" s="139" t="s">
        <v>621</v>
      </c>
      <c r="BU5" s="139" t="s">
        <v>621</v>
      </c>
      <c r="BV5" s="139" t="s">
        <v>621</v>
      </c>
      <c r="BW5" s="139" t="s">
        <v>621</v>
      </c>
      <c r="BX5" s="139" t="s">
        <v>621</v>
      </c>
      <c r="BY5" s="139" t="s">
        <v>621</v>
      </c>
      <c r="BZ5" s="139" t="s">
        <v>621</v>
      </c>
      <c r="CA5" s="139" t="s">
        <v>621</v>
      </c>
      <c r="CB5" s="139" t="s">
        <v>621</v>
      </c>
      <c r="CC5" s="139" t="s">
        <v>621</v>
      </c>
      <c r="CD5" s="139" t="s">
        <v>621</v>
      </c>
      <c r="CE5" s="139" t="s">
        <v>621</v>
      </c>
      <c r="CF5" s="139" t="s">
        <v>621</v>
      </c>
      <c r="CG5" s="139" t="s">
        <v>621</v>
      </c>
      <c r="CH5" s="139" t="s">
        <v>621</v>
      </c>
      <c r="CI5" s="139" t="s">
        <v>621</v>
      </c>
      <c r="CJ5" s="139" t="s">
        <v>621</v>
      </c>
      <c r="CK5" s="139" t="s">
        <v>621</v>
      </c>
      <c r="CL5" s="139" t="s">
        <v>621</v>
      </c>
      <c r="CM5" s="139" t="s">
        <v>621</v>
      </c>
      <c r="CN5" s="139" t="s">
        <v>621</v>
      </c>
      <c r="CO5" s="139" t="s">
        <v>621</v>
      </c>
      <c r="CP5" s="139" t="s">
        <v>621</v>
      </c>
      <c r="CQ5" s="139" t="s">
        <v>621</v>
      </c>
      <c r="CR5" s="139" t="s">
        <v>621</v>
      </c>
      <c r="CS5" s="139" t="s">
        <v>621</v>
      </c>
      <c r="CT5" s="139" t="s">
        <v>621</v>
      </c>
      <c r="CU5" s="139" t="s">
        <v>621</v>
      </c>
      <c r="CV5" s="139" t="s">
        <v>621</v>
      </c>
      <c r="CW5" s="139" t="s">
        <v>621</v>
      </c>
      <c r="CX5" s="139" t="s">
        <v>621</v>
      </c>
      <c r="CY5" s="139" t="s">
        <v>621</v>
      </c>
      <c r="CZ5" s="139" t="s">
        <v>621</v>
      </c>
      <c r="DA5" s="139" t="s">
        <v>621</v>
      </c>
      <c r="DB5" s="139" t="s">
        <v>621</v>
      </c>
      <c r="DC5" s="139" t="s">
        <v>621</v>
      </c>
      <c r="DD5" s="139" t="s">
        <v>621</v>
      </c>
      <c r="DE5" s="139" t="s">
        <v>621</v>
      </c>
      <c r="DF5" s="139" t="s">
        <v>621</v>
      </c>
      <c r="DG5" s="139" t="s">
        <v>621</v>
      </c>
      <c r="DH5" s="139" t="s">
        <v>621</v>
      </c>
      <c r="DI5" s="139" t="s">
        <v>621</v>
      </c>
      <c r="DJ5" s="139" t="s">
        <v>621</v>
      </c>
      <c r="DK5" s="139" t="s">
        <v>621</v>
      </c>
      <c r="DL5" s="139" t="s">
        <v>621</v>
      </c>
      <c r="DM5" s="139" t="s">
        <v>621</v>
      </c>
      <c r="DN5" s="139" t="s">
        <v>621</v>
      </c>
      <c r="DO5" s="139" t="s">
        <v>621</v>
      </c>
      <c r="DP5" s="139" t="s">
        <v>621</v>
      </c>
    </row>
    <row r="6" spans="1:120" s="182" customFormat="1" ht="30" customHeight="1" x14ac:dyDescent="0.25">
      <c r="A6" s="179" t="s">
        <v>62</v>
      </c>
      <c r="B6" s="180" t="s">
        <v>63</v>
      </c>
      <c r="C6" s="188"/>
      <c r="D6" s="327" t="s">
        <v>64</v>
      </c>
      <c r="E6" s="328"/>
      <c r="F6" s="327" t="s">
        <v>65</v>
      </c>
      <c r="G6" s="327"/>
      <c r="H6" s="327"/>
      <c r="I6" s="328"/>
      <c r="J6" s="327" t="s">
        <v>66</v>
      </c>
      <c r="K6" s="327"/>
      <c r="L6" s="328"/>
      <c r="M6" s="329" t="s">
        <v>2</v>
      </c>
      <c r="N6" s="329"/>
      <c r="O6" s="330"/>
      <c r="P6" s="329" t="s">
        <v>3</v>
      </c>
      <c r="Q6" s="329"/>
      <c r="R6" s="330"/>
      <c r="S6" s="329" t="s">
        <v>4</v>
      </c>
      <c r="T6" s="329"/>
      <c r="U6" s="330"/>
      <c r="V6" s="327" t="s">
        <v>67</v>
      </c>
      <c r="W6" s="327"/>
      <c r="X6" s="328"/>
      <c r="Y6" s="329" t="s">
        <v>2</v>
      </c>
      <c r="Z6" s="329"/>
      <c r="AA6" s="330"/>
      <c r="AB6" s="329" t="s">
        <v>3</v>
      </c>
      <c r="AC6" s="329"/>
      <c r="AD6" s="330"/>
      <c r="AE6" s="329" t="s">
        <v>4</v>
      </c>
      <c r="AF6" s="329"/>
      <c r="AG6" s="330"/>
      <c r="AH6" s="327" t="s">
        <v>68</v>
      </c>
      <c r="AI6" s="328"/>
      <c r="AJ6" s="181" t="s">
        <v>621</v>
      </c>
      <c r="AK6" s="181" t="s">
        <v>621</v>
      </c>
      <c r="AL6" s="181" t="s">
        <v>621</v>
      </c>
      <c r="AM6" s="181" t="s">
        <v>621</v>
      </c>
      <c r="AN6" s="181" t="s">
        <v>621</v>
      </c>
      <c r="AO6" s="181" t="s">
        <v>621</v>
      </c>
      <c r="AP6" s="181" t="s">
        <v>621</v>
      </c>
      <c r="AQ6" s="181" t="s">
        <v>621</v>
      </c>
      <c r="AR6" s="181" t="s">
        <v>621</v>
      </c>
      <c r="AS6" s="181" t="s">
        <v>621</v>
      </c>
      <c r="AT6" s="181" t="s">
        <v>621</v>
      </c>
      <c r="AU6" s="181" t="s">
        <v>621</v>
      </c>
      <c r="AV6" s="181" t="s">
        <v>621</v>
      </c>
      <c r="AW6" s="181" t="s">
        <v>621</v>
      </c>
      <c r="AX6" s="181" t="s">
        <v>621</v>
      </c>
      <c r="AY6" s="181" t="s">
        <v>621</v>
      </c>
      <c r="AZ6" s="181" t="s">
        <v>621</v>
      </c>
      <c r="BA6" s="181" t="s">
        <v>621</v>
      </c>
      <c r="BB6" s="181" t="s">
        <v>621</v>
      </c>
      <c r="BC6" s="181" t="s">
        <v>621</v>
      </c>
      <c r="BD6" s="181" t="s">
        <v>621</v>
      </c>
      <c r="BE6" s="181" t="s">
        <v>621</v>
      </c>
      <c r="BF6" s="181" t="s">
        <v>621</v>
      </c>
      <c r="BG6" s="181" t="s">
        <v>621</v>
      </c>
      <c r="BH6" s="181" t="s">
        <v>621</v>
      </c>
      <c r="BI6" s="181" t="s">
        <v>621</v>
      </c>
      <c r="BJ6" s="181" t="s">
        <v>621</v>
      </c>
      <c r="BK6" s="181" t="s">
        <v>621</v>
      </c>
      <c r="BL6" s="181" t="s">
        <v>621</v>
      </c>
      <c r="BM6" s="181" t="s">
        <v>621</v>
      </c>
      <c r="BN6" s="181" t="s">
        <v>621</v>
      </c>
      <c r="BO6" s="181" t="s">
        <v>621</v>
      </c>
      <c r="BP6" s="181" t="s">
        <v>621</v>
      </c>
      <c r="BQ6" s="181" t="s">
        <v>621</v>
      </c>
      <c r="BR6" s="181" t="s">
        <v>621</v>
      </c>
      <c r="BS6" s="181" t="s">
        <v>621</v>
      </c>
      <c r="BT6" s="181" t="s">
        <v>621</v>
      </c>
      <c r="BU6" s="181" t="s">
        <v>621</v>
      </c>
      <c r="BV6" s="181" t="s">
        <v>621</v>
      </c>
      <c r="BW6" s="181" t="s">
        <v>621</v>
      </c>
      <c r="BX6" s="181" t="s">
        <v>621</v>
      </c>
      <c r="BY6" s="181" t="s">
        <v>621</v>
      </c>
      <c r="BZ6" s="181" t="s">
        <v>621</v>
      </c>
      <c r="CA6" s="181" t="s">
        <v>621</v>
      </c>
      <c r="CB6" s="181" t="s">
        <v>621</v>
      </c>
      <c r="CC6" s="181" t="s">
        <v>621</v>
      </c>
      <c r="CD6" s="181" t="s">
        <v>621</v>
      </c>
      <c r="CE6" s="181" t="s">
        <v>621</v>
      </c>
      <c r="CF6" s="181" t="s">
        <v>621</v>
      </c>
      <c r="CG6" s="181" t="s">
        <v>621</v>
      </c>
      <c r="CH6" s="181" t="s">
        <v>621</v>
      </c>
      <c r="CI6" s="181" t="s">
        <v>621</v>
      </c>
      <c r="CJ6" s="181" t="s">
        <v>621</v>
      </c>
      <c r="CK6" s="181" t="s">
        <v>621</v>
      </c>
      <c r="CL6" s="181" t="s">
        <v>621</v>
      </c>
      <c r="CM6" s="181" t="s">
        <v>621</v>
      </c>
      <c r="CN6" s="181" t="s">
        <v>621</v>
      </c>
      <c r="CO6" s="181" t="s">
        <v>621</v>
      </c>
      <c r="CP6" s="181" t="s">
        <v>621</v>
      </c>
      <c r="CQ6" s="181" t="s">
        <v>621</v>
      </c>
      <c r="CR6" s="181" t="s">
        <v>621</v>
      </c>
      <c r="CS6" s="181" t="s">
        <v>621</v>
      </c>
      <c r="CT6" s="181" t="s">
        <v>621</v>
      </c>
      <c r="CU6" s="181" t="s">
        <v>621</v>
      </c>
      <c r="CV6" s="181" t="s">
        <v>621</v>
      </c>
      <c r="CW6" s="181" t="s">
        <v>621</v>
      </c>
      <c r="CX6" s="181" t="s">
        <v>621</v>
      </c>
      <c r="CY6" s="181" t="s">
        <v>621</v>
      </c>
      <c r="CZ6" s="181" t="s">
        <v>621</v>
      </c>
      <c r="DA6" s="181" t="s">
        <v>621</v>
      </c>
      <c r="DB6" s="181" t="s">
        <v>621</v>
      </c>
      <c r="DC6" s="181" t="s">
        <v>621</v>
      </c>
      <c r="DD6" s="181" t="s">
        <v>621</v>
      </c>
      <c r="DE6" s="181" t="s">
        <v>621</v>
      </c>
      <c r="DF6" s="181" t="s">
        <v>621</v>
      </c>
      <c r="DG6" s="181" t="s">
        <v>621</v>
      </c>
      <c r="DH6" s="181" t="s">
        <v>621</v>
      </c>
      <c r="DI6" s="181" t="s">
        <v>621</v>
      </c>
      <c r="DJ6" s="181" t="s">
        <v>621</v>
      </c>
      <c r="DK6" s="181" t="s">
        <v>621</v>
      </c>
      <c r="DL6" s="181" t="s">
        <v>621</v>
      </c>
      <c r="DM6" s="181" t="s">
        <v>621</v>
      </c>
      <c r="DN6" s="181" t="s">
        <v>621</v>
      </c>
      <c r="DO6" s="181" t="s">
        <v>621</v>
      </c>
      <c r="DP6" s="181" t="s">
        <v>621</v>
      </c>
    </row>
    <row r="7" spans="1:120" s="182" customFormat="1" ht="49.5" customHeight="1" x14ac:dyDescent="0.25">
      <c r="A7" s="183" t="s">
        <v>69</v>
      </c>
      <c r="B7" s="184" t="s">
        <v>70</v>
      </c>
      <c r="C7" s="184" t="s">
        <v>71</v>
      </c>
      <c r="D7" s="184" t="s">
        <v>72</v>
      </c>
      <c r="E7" s="184" t="s">
        <v>73</v>
      </c>
      <c r="F7" s="184" t="s">
        <v>74</v>
      </c>
      <c r="G7" s="184" t="s">
        <v>75</v>
      </c>
      <c r="H7" s="184" t="s">
        <v>622</v>
      </c>
      <c r="I7" s="184" t="s">
        <v>623</v>
      </c>
      <c r="J7" s="184" t="s">
        <v>66</v>
      </c>
      <c r="K7" s="184" t="s">
        <v>78</v>
      </c>
      <c r="L7" s="184" t="s">
        <v>79</v>
      </c>
      <c r="M7" s="184" t="s">
        <v>80</v>
      </c>
      <c r="N7" s="184" t="s">
        <v>81</v>
      </c>
      <c r="O7" s="184" t="s">
        <v>82</v>
      </c>
      <c r="P7" s="184" t="s">
        <v>80</v>
      </c>
      <c r="Q7" s="184" t="s">
        <v>81</v>
      </c>
      <c r="R7" s="184" t="s">
        <v>82</v>
      </c>
      <c r="S7" s="184" t="s">
        <v>80</v>
      </c>
      <c r="T7" s="184" t="s">
        <v>81</v>
      </c>
      <c r="U7" s="184" t="s">
        <v>82</v>
      </c>
      <c r="V7" s="184" t="s">
        <v>67</v>
      </c>
      <c r="W7" s="184" t="s">
        <v>83</v>
      </c>
      <c r="X7" s="184" t="s">
        <v>84</v>
      </c>
      <c r="Y7" s="184" t="s">
        <v>80</v>
      </c>
      <c r="Z7" s="184" t="s">
        <v>81</v>
      </c>
      <c r="AA7" s="184" t="s">
        <v>82</v>
      </c>
      <c r="AB7" s="184" t="s">
        <v>80</v>
      </c>
      <c r="AC7" s="184" t="s">
        <v>81</v>
      </c>
      <c r="AD7" s="184" t="s">
        <v>82</v>
      </c>
      <c r="AE7" s="184" t="s">
        <v>80</v>
      </c>
      <c r="AF7" s="184" t="s">
        <v>81</v>
      </c>
      <c r="AG7" s="184" t="s">
        <v>82</v>
      </c>
      <c r="AH7" s="184" t="s">
        <v>85</v>
      </c>
      <c r="AI7" s="184" t="s">
        <v>86</v>
      </c>
      <c r="AJ7" s="181" t="s">
        <v>621</v>
      </c>
      <c r="AK7" s="181" t="s">
        <v>621</v>
      </c>
      <c r="AL7" s="181" t="s">
        <v>621</v>
      </c>
      <c r="AM7" s="181" t="s">
        <v>621</v>
      </c>
      <c r="AN7" s="181" t="s">
        <v>621</v>
      </c>
      <c r="AO7" s="181" t="s">
        <v>621</v>
      </c>
      <c r="AP7" s="181" t="s">
        <v>621</v>
      </c>
      <c r="AQ7" s="181" t="s">
        <v>621</v>
      </c>
      <c r="AR7" s="181" t="s">
        <v>621</v>
      </c>
      <c r="AS7" s="181" t="s">
        <v>621</v>
      </c>
      <c r="AT7" s="181" t="s">
        <v>621</v>
      </c>
      <c r="AU7" s="181" t="s">
        <v>621</v>
      </c>
      <c r="AV7" s="181" t="s">
        <v>621</v>
      </c>
      <c r="AW7" s="181" t="s">
        <v>621</v>
      </c>
      <c r="AX7" s="181" t="s">
        <v>621</v>
      </c>
      <c r="AY7" s="181" t="s">
        <v>621</v>
      </c>
      <c r="AZ7" s="181" t="s">
        <v>621</v>
      </c>
      <c r="BA7" s="181" t="s">
        <v>621</v>
      </c>
      <c r="BB7" s="181" t="s">
        <v>621</v>
      </c>
      <c r="BC7" s="181" t="s">
        <v>621</v>
      </c>
      <c r="BD7" s="181" t="s">
        <v>621</v>
      </c>
      <c r="BE7" s="181" t="s">
        <v>621</v>
      </c>
      <c r="BF7" s="181" t="s">
        <v>621</v>
      </c>
      <c r="BG7" s="181" t="s">
        <v>621</v>
      </c>
      <c r="BH7" s="181" t="s">
        <v>621</v>
      </c>
      <c r="BI7" s="181" t="s">
        <v>621</v>
      </c>
      <c r="BJ7" s="181" t="s">
        <v>621</v>
      </c>
      <c r="BK7" s="181" t="s">
        <v>621</v>
      </c>
      <c r="BL7" s="181" t="s">
        <v>621</v>
      </c>
      <c r="BM7" s="181" t="s">
        <v>621</v>
      </c>
      <c r="BN7" s="181" t="s">
        <v>621</v>
      </c>
      <c r="BO7" s="181" t="s">
        <v>621</v>
      </c>
      <c r="BP7" s="181" t="s">
        <v>621</v>
      </c>
      <c r="BQ7" s="181" t="s">
        <v>621</v>
      </c>
      <c r="BR7" s="181" t="s">
        <v>621</v>
      </c>
      <c r="BS7" s="181" t="s">
        <v>621</v>
      </c>
      <c r="BT7" s="181" t="s">
        <v>621</v>
      </c>
      <c r="BU7" s="181" t="s">
        <v>621</v>
      </c>
      <c r="BV7" s="181" t="s">
        <v>621</v>
      </c>
      <c r="BW7" s="181" t="s">
        <v>621</v>
      </c>
      <c r="BX7" s="181" t="s">
        <v>621</v>
      </c>
      <c r="BY7" s="181" t="s">
        <v>621</v>
      </c>
      <c r="BZ7" s="181" t="s">
        <v>621</v>
      </c>
      <c r="CA7" s="181" t="s">
        <v>621</v>
      </c>
      <c r="CB7" s="181" t="s">
        <v>621</v>
      </c>
      <c r="CC7" s="181" t="s">
        <v>621</v>
      </c>
      <c r="CD7" s="181" t="s">
        <v>621</v>
      </c>
      <c r="CE7" s="181" t="s">
        <v>621</v>
      </c>
      <c r="CF7" s="181" t="s">
        <v>621</v>
      </c>
      <c r="CG7" s="181" t="s">
        <v>621</v>
      </c>
      <c r="CH7" s="181" t="s">
        <v>621</v>
      </c>
      <c r="CI7" s="181" t="s">
        <v>621</v>
      </c>
      <c r="CJ7" s="181" t="s">
        <v>621</v>
      </c>
      <c r="CK7" s="181" t="s">
        <v>621</v>
      </c>
      <c r="CL7" s="181" t="s">
        <v>621</v>
      </c>
      <c r="CM7" s="181" t="s">
        <v>621</v>
      </c>
      <c r="CN7" s="181" t="s">
        <v>621</v>
      </c>
      <c r="CO7" s="181" t="s">
        <v>621</v>
      </c>
      <c r="CP7" s="181" t="s">
        <v>621</v>
      </c>
      <c r="CQ7" s="181" t="s">
        <v>621</v>
      </c>
      <c r="CR7" s="181" t="s">
        <v>621</v>
      </c>
      <c r="CS7" s="181" t="s">
        <v>621</v>
      </c>
      <c r="CT7" s="181" t="s">
        <v>621</v>
      </c>
      <c r="CU7" s="181" t="s">
        <v>621</v>
      </c>
      <c r="CV7" s="181" t="s">
        <v>621</v>
      </c>
      <c r="CW7" s="181" t="s">
        <v>621</v>
      </c>
      <c r="CX7" s="181" t="s">
        <v>621</v>
      </c>
      <c r="CY7" s="181" t="s">
        <v>621</v>
      </c>
      <c r="CZ7" s="181" t="s">
        <v>621</v>
      </c>
      <c r="DA7" s="181" t="s">
        <v>621</v>
      </c>
      <c r="DB7" s="181" t="s">
        <v>621</v>
      </c>
      <c r="DC7" s="181" t="s">
        <v>621</v>
      </c>
      <c r="DD7" s="181" t="s">
        <v>621</v>
      </c>
      <c r="DE7" s="181" t="s">
        <v>621</v>
      </c>
      <c r="DF7" s="181" t="s">
        <v>621</v>
      </c>
      <c r="DG7" s="181" t="s">
        <v>621</v>
      </c>
      <c r="DH7" s="181" t="s">
        <v>621</v>
      </c>
      <c r="DI7" s="181" t="s">
        <v>621</v>
      </c>
      <c r="DJ7" s="181" t="s">
        <v>621</v>
      </c>
      <c r="DK7" s="181" t="s">
        <v>621</v>
      </c>
      <c r="DL7" s="181" t="s">
        <v>621</v>
      </c>
      <c r="DM7" s="181" t="s">
        <v>621</v>
      </c>
      <c r="DN7" s="181" t="s">
        <v>621</v>
      </c>
      <c r="DO7" s="181" t="s">
        <v>621</v>
      </c>
      <c r="DP7" s="181" t="s">
        <v>621</v>
      </c>
    </row>
    <row r="8" spans="1:120" s="146" customFormat="1" ht="33.75" customHeight="1" x14ac:dyDescent="0.25">
      <c r="A8" s="310" t="s">
        <v>87</v>
      </c>
      <c r="B8" s="310" t="s">
        <v>88</v>
      </c>
      <c r="C8" s="310" t="s">
        <v>1108</v>
      </c>
      <c r="D8" s="310" t="s">
        <v>22</v>
      </c>
      <c r="E8" s="312" t="s">
        <v>624</v>
      </c>
      <c r="F8" s="310" t="s">
        <v>91</v>
      </c>
      <c r="G8" s="310" t="s">
        <v>92</v>
      </c>
      <c r="H8" s="324" t="s">
        <v>625</v>
      </c>
      <c r="I8" s="141" t="s">
        <v>626</v>
      </c>
      <c r="J8" s="142" t="s">
        <v>627</v>
      </c>
      <c r="K8" s="142" t="s">
        <v>628</v>
      </c>
      <c r="L8" s="160">
        <v>0.9</v>
      </c>
      <c r="M8" s="161" t="s">
        <v>621</v>
      </c>
      <c r="N8" s="161" t="s">
        <v>621</v>
      </c>
      <c r="O8" s="142" t="s">
        <v>629</v>
      </c>
      <c r="P8" s="161" t="s">
        <v>621</v>
      </c>
      <c r="Q8" s="161" t="s">
        <v>621</v>
      </c>
      <c r="R8" s="142" t="s">
        <v>629</v>
      </c>
      <c r="S8" s="168">
        <v>0.59</v>
      </c>
      <c r="T8" s="168">
        <v>0.59</v>
      </c>
      <c r="U8" s="142" t="s">
        <v>630</v>
      </c>
      <c r="V8" s="308" t="s">
        <v>96</v>
      </c>
      <c r="W8" s="308"/>
      <c r="X8" s="309"/>
      <c r="Y8" s="173" t="s">
        <v>621</v>
      </c>
      <c r="Z8" s="174" t="s">
        <v>621</v>
      </c>
      <c r="AA8" s="143" t="s">
        <v>621</v>
      </c>
      <c r="AB8" s="173" t="s">
        <v>621</v>
      </c>
      <c r="AC8" s="174" t="s">
        <v>621</v>
      </c>
      <c r="AD8" s="143" t="s">
        <v>621</v>
      </c>
      <c r="AE8" s="173" t="s">
        <v>621</v>
      </c>
      <c r="AF8" s="174" t="s">
        <v>621</v>
      </c>
      <c r="AG8" s="143" t="s">
        <v>621</v>
      </c>
      <c r="AH8" s="142" t="s">
        <v>215</v>
      </c>
      <c r="AI8" s="142" t="s">
        <v>631</v>
      </c>
      <c r="AJ8" s="145" t="s">
        <v>621</v>
      </c>
      <c r="AK8" s="145" t="s">
        <v>621</v>
      </c>
      <c r="AL8" s="145" t="s">
        <v>621</v>
      </c>
      <c r="AM8" s="145" t="s">
        <v>621</v>
      </c>
      <c r="AN8" s="145" t="s">
        <v>621</v>
      </c>
      <c r="AO8" s="145" t="s">
        <v>621</v>
      </c>
      <c r="AP8" s="145" t="s">
        <v>621</v>
      </c>
      <c r="AQ8" s="145" t="s">
        <v>621</v>
      </c>
      <c r="AR8" s="145" t="s">
        <v>621</v>
      </c>
      <c r="AS8" s="145" t="s">
        <v>621</v>
      </c>
      <c r="AT8" s="145" t="s">
        <v>621</v>
      </c>
      <c r="AU8" s="145" t="s">
        <v>621</v>
      </c>
      <c r="AV8" s="145" t="s">
        <v>621</v>
      </c>
      <c r="AW8" s="145" t="s">
        <v>621</v>
      </c>
      <c r="AX8" s="145" t="s">
        <v>621</v>
      </c>
      <c r="AY8" s="145" t="s">
        <v>621</v>
      </c>
      <c r="AZ8" s="145" t="s">
        <v>621</v>
      </c>
      <c r="BA8" s="145" t="s">
        <v>621</v>
      </c>
      <c r="BB8" s="145" t="s">
        <v>621</v>
      </c>
      <c r="BC8" s="145" t="s">
        <v>621</v>
      </c>
      <c r="BD8" s="145" t="s">
        <v>621</v>
      </c>
      <c r="BE8" s="145" t="s">
        <v>621</v>
      </c>
      <c r="BF8" s="145" t="s">
        <v>621</v>
      </c>
      <c r="BG8" s="145" t="s">
        <v>621</v>
      </c>
      <c r="BH8" s="145" t="s">
        <v>621</v>
      </c>
      <c r="BI8" s="145" t="s">
        <v>621</v>
      </c>
      <c r="BJ8" s="145" t="s">
        <v>621</v>
      </c>
      <c r="BK8" s="145" t="s">
        <v>621</v>
      </c>
      <c r="BL8" s="145" t="s">
        <v>621</v>
      </c>
      <c r="BM8" s="145" t="s">
        <v>621</v>
      </c>
      <c r="BN8" s="145" t="s">
        <v>621</v>
      </c>
      <c r="BO8" s="145" t="s">
        <v>621</v>
      </c>
      <c r="BP8" s="145" t="s">
        <v>621</v>
      </c>
      <c r="BQ8" s="145" t="s">
        <v>621</v>
      </c>
      <c r="BR8" s="145" t="s">
        <v>621</v>
      </c>
      <c r="BS8" s="145" t="s">
        <v>621</v>
      </c>
      <c r="BT8" s="145" t="s">
        <v>621</v>
      </c>
      <c r="BU8" s="145" t="s">
        <v>621</v>
      </c>
      <c r="BV8" s="145" t="s">
        <v>621</v>
      </c>
      <c r="BW8" s="145" t="s">
        <v>621</v>
      </c>
      <c r="BX8" s="145" t="s">
        <v>621</v>
      </c>
      <c r="BY8" s="145" t="s">
        <v>621</v>
      </c>
      <c r="BZ8" s="145" t="s">
        <v>621</v>
      </c>
      <c r="CA8" s="145" t="s">
        <v>621</v>
      </c>
      <c r="CB8" s="145" t="s">
        <v>621</v>
      </c>
      <c r="CC8" s="145" t="s">
        <v>621</v>
      </c>
      <c r="CD8" s="145" t="s">
        <v>621</v>
      </c>
      <c r="CE8" s="145" t="s">
        <v>621</v>
      </c>
      <c r="CF8" s="145" t="s">
        <v>621</v>
      </c>
      <c r="CG8" s="145" t="s">
        <v>621</v>
      </c>
      <c r="CH8" s="145" t="s">
        <v>621</v>
      </c>
      <c r="CI8" s="145" t="s">
        <v>621</v>
      </c>
      <c r="CJ8" s="145" t="s">
        <v>621</v>
      </c>
      <c r="CK8" s="145" t="s">
        <v>621</v>
      </c>
      <c r="CL8" s="145" t="s">
        <v>621</v>
      </c>
      <c r="CM8" s="145" t="s">
        <v>621</v>
      </c>
      <c r="CN8" s="145" t="s">
        <v>621</v>
      </c>
      <c r="CO8" s="145" t="s">
        <v>621</v>
      </c>
      <c r="CP8" s="145" t="s">
        <v>621</v>
      </c>
      <c r="CQ8" s="145" t="s">
        <v>621</v>
      </c>
      <c r="CR8" s="145" t="s">
        <v>621</v>
      </c>
      <c r="CS8" s="145" t="s">
        <v>621</v>
      </c>
      <c r="CT8" s="145" t="s">
        <v>621</v>
      </c>
      <c r="CU8" s="145" t="s">
        <v>621</v>
      </c>
      <c r="CV8" s="145" t="s">
        <v>621</v>
      </c>
      <c r="CW8" s="145" t="s">
        <v>621</v>
      </c>
      <c r="CX8" s="145" t="s">
        <v>621</v>
      </c>
      <c r="CY8" s="145" t="s">
        <v>621</v>
      </c>
      <c r="CZ8" s="145" t="s">
        <v>621</v>
      </c>
      <c r="DA8" s="145" t="s">
        <v>621</v>
      </c>
      <c r="DB8" s="145" t="s">
        <v>621</v>
      </c>
      <c r="DC8" s="145" t="s">
        <v>621</v>
      </c>
      <c r="DD8" s="145" t="s">
        <v>621</v>
      </c>
      <c r="DE8" s="145" t="s">
        <v>621</v>
      </c>
      <c r="DF8" s="145" t="s">
        <v>621</v>
      </c>
      <c r="DG8" s="145" t="s">
        <v>621</v>
      </c>
      <c r="DH8" s="145" t="s">
        <v>621</v>
      </c>
      <c r="DI8" s="145" t="s">
        <v>621</v>
      </c>
      <c r="DJ8" s="145" t="s">
        <v>621</v>
      </c>
      <c r="DK8" s="145" t="s">
        <v>621</v>
      </c>
      <c r="DL8" s="145" t="s">
        <v>621</v>
      </c>
      <c r="DM8" s="145" t="s">
        <v>621</v>
      </c>
      <c r="DN8" s="145" t="s">
        <v>621</v>
      </c>
      <c r="DO8" s="145" t="s">
        <v>621</v>
      </c>
      <c r="DP8" s="145" t="s">
        <v>621</v>
      </c>
    </row>
    <row r="9" spans="1:120" s="146" customFormat="1" ht="36" customHeight="1" x14ac:dyDescent="0.25">
      <c r="A9" s="314"/>
      <c r="B9" s="314"/>
      <c r="C9" s="314"/>
      <c r="D9" s="314"/>
      <c r="E9" s="315"/>
      <c r="F9" s="314"/>
      <c r="G9" s="314"/>
      <c r="H9" s="325"/>
      <c r="I9" s="147" t="s">
        <v>632</v>
      </c>
      <c r="J9" s="148" t="s">
        <v>633</v>
      </c>
      <c r="K9" s="148" t="s">
        <v>634</v>
      </c>
      <c r="L9" s="162">
        <v>1</v>
      </c>
      <c r="M9" s="163">
        <v>1</v>
      </c>
      <c r="N9" s="163">
        <v>1</v>
      </c>
      <c r="O9" s="148" t="s">
        <v>635</v>
      </c>
      <c r="P9" s="163">
        <v>1</v>
      </c>
      <c r="Q9" s="163">
        <v>1</v>
      </c>
      <c r="R9" s="148" t="s">
        <v>636</v>
      </c>
      <c r="S9" s="163">
        <v>1</v>
      </c>
      <c r="T9" s="163">
        <v>1</v>
      </c>
      <c r="U9" s="148" t="s">
        <v>637</v>
      </c>
      <c r="V9" s="308" t="s">
        <v>96</v>
      </c>
      <c r="W9" s="308"/>
      <c r="X9" s="309"/>
      <c r="Y9" s="175" t="s">
        <v>621</v>
      </c>
      <c r="Z9" s="176" t="s">
        <v>621</v>
      </c>
      <c r="AA9" s="149" t="s">
        <v>621</v>
      </c>
      <c r="AB9" s="175" t="s">
        <v>621</v>
      </c>
      <c r="AC9" s="176" t="s">
        <v>621</v>
      </c>
      <c r="AD9" s="149" t="s">
        <v>621</v>
      </c>
      <c r="AE9" s="175" t="s">
        <v>621</v>
      </c>
      <c r="AF9" s="176" t="s">
        <v>621</v>
      </c>
      <c r="AG9" s="149" t="s">
        <v>621</v>
      </c>
      <c r="AH9" s="148" t="s">
        <v>215</v>
      </c>
      <c r="AI9" s="148" t="s">
        <v>631</v>
      </c>
      <c r="AJ9" s="145" t="s">
        <v>621</v>
      </c>
      <c r="AK9" s="145" t="s">
        <v>621</v>
      </c>
      <c r="AL9" s="145" t="s">
        <v>621</v>
      </c>
      <c r="AM9" s="145" t="s">
        <v>621</v>
      </c>
      <c r="AN9" s="145" t="s">
        <v>621</v>
      </c>
      <c r="AO9" s="145" t="s">
        <v>621</v>
      </c>
      <c r="AP9" s="145" t="s">
        <v>621</v>
      </c>
      <c r="AQ9" s="145" t="s">
        <v>621</v>
      </c>
      <c r="AR9" s="145" t="s">
        <v>621</v>
      </c>
      <c r="AS9" s="145" t="s">
        <v>621</v>
      </c>
      <c r="AT9" s="145" t="s">
        <v>621</v>
      </c>
      <c r="AU9" s="145" t="s">
        <v>621</v>
      </c>
      <c r="AV9" s="145" t="s">
        <v>621</v>
      </c>
      <c r="AW9" s="145" t="s">
        <v>621</v>
      </c>
      <c r="AX9" s="145" t="s">
        <v>621</v>
      </c>
      <c r="AY9" s="145" t="s">
        <v>621</v>
      </c>
      <c r="AZ9" s="145" t="s">
        <v>621</v>
      </c>
      <c r="BA9" s="145" t="s">
        <v>621</v>
      </c>
      <c r="BB9" s="145" t="s">
        <v>621</v>
      </c>
      <c r="BC9" s="145" t="s">
        <v>621</v>
      </c>
      <c r="BD9" s="145" t="s">
        <v>621</v>
      </c>
      <c r="BE9" s="145" t="s">
        <v>621</v>
      </c>
      <c r="BF9" s="145" t="s">
        <v>621</v>
      </c>
      <c r="BG9" s="145" t="s">
        <v>621</v>
      </c>
      <c r="BH9" s="145" t="s">
        <v>621</v>
      </c>
      <c r="BI9" s="145" t="s">
        <v>621</v>
      </c>
      <c r="BJ9" s="145" t="s">
        <v>621</v>
      </c>
      <c r="BK9" s="145" t="s">
        <v>621</v>
      </c>
      <c r="BL9" s="145" t="s">
        <v>621</v>
      </c>
      <c r="BM9" s="145" t="s">
        <v>621</v>
      </c>
      <c r="BN9" s="145" t="s">
        <v>621</v>
      </c>
      <c r="BO9" s="145" t="s">
        <v>621</v>
      </c>
      <c r="BP9" s="145" t="s">
        <v>621</v>
      </c>
      <c r="BQ9" s="145" t="s">
        <v>621</v>
      </c>
      <c r="BR9" s="145" t="s">
        <v>621</v>
      </c>
      <c r="BS9" s="145" t="s">
        <v>621</v>
      </c>
      <c r="BT9" s="145" t="s">
        <v>621</v>
      </c>
      <c r="BU9" s="145" t="s">
        <v>621</v>
      </c>
      <c r="BV9" s="145" t="s">
        <v>621</v>
      </c>
      <c r="BW9" s="145" t="s">
        <v>621</v>
      </c>
      <c r="BX9" s="145" t="s">
        <v>621</v>
      </c>
      <c r="BY9" s="145" t="s">
        <v>621</v>
      </c>
      <c r="BZ9" s="145" t="s">
        <v>621</v>
      </c>
      <c r="CA9" s="145" t="s">
        <v>621</v>
      </c>
      <c r="CB9" s="145" t="s">
        <v>621</v>
      </c>
      <c r="CC9" s="145" t="s">
        <v>621</v>
      </c>
      <c r="CD9" s="145" t="s">
        <v>621</v>
      </c>
      <c r="CE9" s="145" t="s">
        <v>621</v>
      </c>
      <c r="CF9" s="145" t="s">
        <v>621</v>
      </c>
      <c r="CG9" s="145" t="s">
        <v>621</v>
      </c>
      <c r="CH9" s="145" t="s">
        <v>621</v>
      </c>
      <c r="CI9" s="145" t="s">
        <v>621</v>
      </c>
      <c r="CJ9" s="145" t="s">
        <v>621</v>
      </c>
      <c r="CK9" s="145" t="s">
        <v>621</v>
      </c>
      <c r="CL9" s="145" t="s">
        <v>621</v>
      </c>
      <c r="CM9" s="145" t="s">
        <v>621</v>
      </c>
      <c r="CN9" s="145" t="s">
        <v>621</v>
      </c>
      <c r="CO9" s="145" t="s">
        <v>621</v>
      </c>
      <c r="CP9" s="145" t="s">
        <v>621</v>
      </c>
      <c r="CQ9" s="145" t="s">
        <v>621</v>
      </c>
      <c r="CR9" s="145" t="s">
        <v>621</v>
      </c>
      <c r="CS9" s="145" t="s">
        <v>621</v>
      </c>
      <c r="CT9" s="145" t="s">
        <v>621</v>
      </c>
      <c r="CU9" s="145" t="s">
        <v>621</v>
      </c>
      <c r="CV9" s="145" t="s">
        <v>621</v>
      </c>
      <c r="CW9" s="145" t="s">
        <v>621</v>
      </c>
      <c r="CX9" s="145" t="s">
        <v>621</v>
      </c>
      <c r="CY9" s="145" t="s">
        <v>621</v>
      </c>
      <c r="CZ9" s="145" t="s">
        <v>621</v>
      </c>
      <c r="DA9" s="145" t="s">
        <v>621</v>
      </c>
      <c r="DB9" s="145" t="s">
        <v>621</v>
      </c>
      <c r="DC9" s="145" t="s">
        <v>621</v>
      </c>
      <c r="DD9" s="145" t="s">
        <v>621</v>
      </c>
      <c r="DE9" s="145" t="s">
        <v>621</v>
      </c>
      <c r="DF9" s="145" t="s">
        <v>621</v>
      </c>
      <c r="DG9" s="145" t="s">
        <v>621</v>
      </c>
      <c r="DH9" s="145" t="s">
        <v>621</v>
      </c>
      <c r="DI9" s="145" t="s">
        <v>621</v>
      </c>
      <c r="DJ9" s="145" t="s">
        <v>621</v>
      </c>
      <c r="DK9" s="145" t="s">
        <v>621</v>
      </c>
      <c r="DL9" s="145" t="s">
        <v>621</v>
      </c>
      <c r="DM9" s="145" t="s">
        <v>621</v>
      </c>
      <c r="DN9" s="145" t="s">
        <v>621</v>
      </c>
      <c r="DO9" s="145" t="s">
        <v>621</v>
      </c>
      <c r="DP9" s="145" t="s">
        <v>621</v>
      </c>
    </row>
    <row r="10" spans="1:120" s="146" customFormat="1" ht="33.75" customHeight="1" x14ac:dyDescent="0.25">
      <c r="A10" s="311"/>
      <c r="B10" s="311"/>
      <c r="C10" s="311"/>
      <c r="D10" s="311"/>
      <c r="E10" s="313"/>
      <c r="F10" s="311"/>
      <c r="G10" s="311"/>
      <c r="H10" s="325"/>
      <c r="I10" s="147" t="s">
        <v>638</v>
      </c>
      <c r="J10" s="148" t="s">
        <v>639</v>
      </c>
      <c r="K10" s="148" t="s">
        <v>640</v>
      </c>
      <c r="L10" s="162">
        <v>1</v>
      </c>
      <c r="M10" s="164" t="s">
        <v>621</v>
      </c>
      <c r="N10" s="164" t="s">
        <v>621</v>
      </c>
      <c r="O10" s="148" t="s">
        <v>629</v>
      </c>
      <c r="P10" s="164" t="s">
        <v>621</v>
      </c>
      <c r="Q10" s="164" t="s">
        <v>621</v>
      </c>
      <c r="R10" s="148" t="s">
        <v>629</v>
      </c>
      <c r="S10" s="163">
        <v>1</v>
      </c>
      <c r="T10" s="163">
        <v>1</v>
      </c>
      <c r="U10" s="148" t="s">
        <v>641</v>
      </c>
      <c r="V10" s="308" t="s">
        <v>96</v>
      </c>
      <c r="W10" s="308"/>
      <c r="X10" s="309"/>
      <c r="Y10" s="175" t="s">
        <v>621</v>
      </c>
      <c r="Z10" s="176" t="s">
        <v>621</v>
      </c>
      <c r="AA10" s="149" t="s">
        <v>621</v>
      </c>
      <c r="AB10" s="175" t="s">
        <v>621</v>
      </c>
      <c r="AC10" s="176" t="s">
        <v>621</v>
      </c>
      <c r="AD10" s="149" t="s">
        <v>621</v>
      </c>
      <c r="AE10" s="175" t="s">
        <v>621</v>
      </c>
      <c r="AF10" s="176" t="s">
        <v>621</v>
      </c>
      <c r="AG10" s="149" t="s">
        <v>621</v>
      </c>
      <c r="AH10" s="148" t="s">
        <v>215</v>
      </c>
      <c r="AI10" s="148" t="s">
        <v>631</v>
      </c>
      <c r="AJ10" s="145" t="s">
        <v>621</v>
      </c>
      <c r="AK10" s="145" t="s">
        <v>621</v>
      </c>
      <c r="AL10" s="145" t="s">
        <v>621</v>
      </c>
      <c r="AM10" s="145" t="s">
        <v>621</v>
      </c>
      <c r="AN10" s="145" t="s">
        <v>621</v>
      </c>
      <c r="AO10" s="145" t="s">
        <v>621</v>
      </c>
      <c r="AP10" s="145" t="s">
        <v>621</v>
      </c>
      <c r="AQ10" s="145" t="s">
        <v>621</v>
      </c>
      <c r="AR10" s="145" t="s">
        <v>621</v>
      </c>
      <c r="AS10" s="145" t="s">
        <v>621</v>
      </c>
      <c r="AT10" s="145" t="s">
        <v>621</v>
      </c>
      <c r="AU10" s="145" t="s">
        <v>621</v>
      </c>
      <c r="AV10" s="145" t="s">
        <v>621</v>
      </c>
      <c r="AW10" s="145" t="s">
        <v>621</v>
      </c>
      <c r="AX10" s="145" t="s">
        <v>621</v>
      </c>
      <c r="AY10" s="145" t="s">
        <v>621</v>
      </c>
      <c r="AZ10" s="145" t="s">
        <v>621</v>
      </c>
      <c r="BA10" s="145" t="s">
        <v>621</v>
      </c>
      <c r="BB10" s="145" t="s">
        <v>621</v>
      </c>
      <c r="BC10" s="145" t="s">
        <v>621</v>
      </c>
      <c r="BD10" s="145" t="s">
        <v>621</v>
      </c>
      <c r="BE10" s="145" t="s">
        <v>621</v>
      </c>
      <c r="BF10" s="145" t="s">
        <v>621</v>
      </c>
      <c r="BG10" s="145" t="s">
        <v>621</v>
      </c>
      <c r="BH10" s="145" t="s">
        <v>621</v>
      </c>
      <c r="BI10" s="145" t="s">
        <v>621</v>
      </c>
      <c r="BJ10" s="145" t="s">
        <v>621</v>
      </c>
      <c r="BK10" s="145" t="s">
        <v>621</v>
      </c>
      <c r="BL10" s="145" t="s">
        <v>621</v>
      </c>
      <c r="BM10" s="145" t="s">
        <v>621</v>
      </c>
      <c r="BN10" s="145" t="s">
        <v>621</v>
      </c>
      <c r="BO10" s="145" t="s">
        <v>621</v>
      </c>
      <c r="BP10" s="145" t="s">
        <v>621</v>
      </c>
      <c r="BQ10" s="145" t="s">
        <v>621</v>
      </c>
      <c r="BR10" s="145" t="s">
        <v>621</v>
      </c>
      <c r="BS10" s="145" t="s">
        <v>621</v>
      </c>
      <c r="BT10" s="145" t="s">
        <v>621</v>
      </c>
      <c r="BU10" s="145" t="s">
        <v>621</v>
      </c>
      <c r="BV10" s="145" t="s">
        <v>621</v>
      </c>
      <c r="BW10" s="145" t="s">
        <v>621</v>
      </c>
      <c r="BX10" s="145" t="s">
        <v>621</v>
      </c>
      <c r="BY10" s="145" t="s">
        <v>621</v>
      </c>
      <c r="BZ10" s="145" t="s">
        <v>621</v>
      </c>
      <c r="CA10" s="145" t="s">
        <v>621</v>
      </c>
      <c r="CB10" s="145" t="s">
        <v>621</v>
      </c>
      <c r="CC10" s="145" t="s">
        <v>621</v>
      </c>
      <c r="CD10" s="145" t="s">
        <v>621</v>
      </c>
      <c r="CE10" s="145" t="s">
        <v>621</v>
      </c>
      <c r="CF10" s="145" t="s">
        <v>621</v>
      </c>
      <c r="CG10" s="145" t="s">
        <v>621</v>
      </c>
      <c r="CH10" s="145" t="s">
        <v>621</v>
      </c>
      <c r="CI10" s="145" t="s">
        <v>621</v>
      </c>
      <c r="CJ10" s="145" t="s">
        <v>621</v>
      </c>
      <c r="CK10" s="145" t="s">
        <v>621</v>
      </c>
      <c r="CL10" s="145" t="s">
        <v>621</v>
      </c>
      <c r="CM10" s="145" t="s">
        <v>621</v>
      </c>
      <c r="CN10" s="145" t="s">
        <v>621</v>
      </c>
      <c r="CO10" s="145" t="s">
        <v>621</v>
      </c>
      <c r="CP10" s="145" t="s">
        <v>621</v>
      </c>
      <c r="CQ10" s="145" t="s">
        <v>621</v>
      </c>
      <c r="CR10" s="145" t="s">
        <v>621</v>
      </c>
      <c r="CS10" s="145" t="s">
        <v>621</v>
      </c>
      <c r="CT10" s="145" t="s">
        <v>621</v>
      </c>
      <c r="CU10" s="145" t="s">
        <v>621</v>
      </c>
      <c r="CV10" s="145" t="s">
        <v>621</v>
      </c>
      <c r="CW10" s="145" t="s">
        <v>621</v>
      </c>
      <c r="CX10" s="145" t="s">
        <v>621</v>
      </c>
      <c r="CY10" s="145" t="s">
        <v>621</v>
      </c>
      <c r="CZ10" s="145" t="s">
        <v>621</v>
      </c>
      <c r="DA10" s="145" t="s">
        <v>621</v>
      </c>
      <c r="DB10" s="145" t="s">
        <v>621</v>
      </c>
      <c r="DC10" s="145" t="s">
        <v>621</v>
      </c>
      <c r="DD10" s="145" t="s">
        <v>621</v>
      </c>
      <c r="DE10" s="145" t="s">
        <v>621</v>
      </c>
      <c r="DF10" s="145" t="s">
        <v>621</v>
      </c>
      <c r="DG10" s="145" t="s">
        <v>621</v>
      </c>
      <c r="DH10" s="145" t="s">
        <v>621</v>
      </c>
      <c r="DI10" s="145" t="s">
        <v>621</v>
      </c>
      <c r="DJ10" s="145" t="s">
        <v>621</v>
      </c>
      <c r="DK10" s="145" t="s">
        <v>621</v>
      </c>
      <c r="DL10" s="145" t="s">
        <v>621</v>
      </c>
      <c r="DM10" s="145" t="s">
        <v>621</v>
      </c>
      <c r="DN10" s="145" t="s">
        <v>621</v>
      </c>
      <c r="DO10" s="145" t="s">
        <v>621</v>
      </c>
      <c r="DP10" s="145" t="s">
        <v>621</v>
      </c>
    </row>
    <row r="11" spans="1:120" s="146" customFormat="1" ht="53.25" customHeight="1" x14ac:dyDescent="0.25">
      <c r="A11" s="151"/>
      <c r="B11" s="151"/>
      <c r="C11" s="151"/>
      <c r="D11" s="151"/>
      <c r="E11" s="151"/>
      <c r="F11" s="151"/>
      <c r="G11" s="151"/>
      <c r="H11" s="325"/>
      <c r="I11" s="151"/>
      <c r="J11" s="151"/>
      <c r="K11" s="151"/>
      <c r="L11" s="165"/>
      <c r="M11" s="166" t="s">
        <v>241</v>
      </c>
      <c r="N11" s="167" t="s">
        <v>642</v>
      </c>
      <c r="O11" s="152"/>
      <c r="P11" s="166" t="s">
        <v>241</v>
      </c>
      <c r="Q11" s="167" t="s">
        <v>642</v>
      </c>
      <c r="R11" s="152"/>
      <c r="S11" s="166" t="s">
        <v>241</v>
      </c>
      <c r="T11" s="167" t="s">
        <v>643</v>
      </c>
      <c r="U11" s="152"/>
      <c r="V11" s="151"/>
      <c r="W11" s="151"/>
      <c r="X11" s="165"/>
      <c r="Y11" s="166" t="s">
        <v>242</v>
      </c>
      <c r="Z11" s="167" t="s">
        <v>11</v>
      </c>
      <c r="AA11" s="152"/>
      <c r="AB11" s="166" t="s">
        <v>242</v>
      </c>
      <c r="AC11" s="167" t="s">
        <v>11</v>
      </c>
      <c r="AD11" s="152"/>
      <c r="AE11" s="166" t="s">
        <v>242</v>
      </c>
      <c r="AF11" s="167" t="s">
        <v>11</v>
      </c>
      <c r="AG11" s="153" t="s">
        <v>621</v>
      </c>
      <c r="AH11" s="153" t="s">
        <v>621</v>
      </c>
      <c r="AI11" s="153" t="s">
        <v>621</v>
      </c>
      <c r="AJ11" s="153" t="s">
        <v>621</v>
      </c>
      <c r="AK11" s="153" t="s">
        <v>621</v>
      </c>
      <c r="AL11" s="153" t="s">
        <v>621</v>
      </c>
      <c r="AM11" s="153" t="s">
        <v>621</v>
      </c>
      <c r="AN11" s="153" t="s">
        <v>621</v>
      </c>
      <c r="AO11" s="153" t="s">
        <v>621</v>
      </c>
      <c r="AP11" s="153" t="s">
        <v>621</v>
      </c>
      <c r="AQ11" s="153" t="s">
        <v>621</v>
      </c>
      <c r="AR11" s="153" t="s">
        <v>621</v>
      </c>
      <c r="AS11" s="153" t="s">
        <v>621</v>
      </c>
      <c r="AT11" s="153" t="s">
        <v>621</v>
      </c>
      <c r="AU11" s="153" t="s">
        <v>621</v>
      </c>
      <c r="AV11" s="153" t="s">
        <v>621</v>
      </c>
      <c r="AW11" s="153" t="s">
        <v>621</v>
      </c>
      <c r="AX11" s="153" t="s">
        <v>621</v>
      </c>
      <c r="AY11" s="153" t="s">
        <v>621</v>
      </c>
      <c r="AZ11" s="153" t="s">
        <v>621</v>
      </c>
      <c r="BA11" s="153" t="s">
        <v>621</v>
      </c>
      <c r="BB11" s="153" t="s">
        <v>621</v>
      </c>
      <c r="BC11" s="153" t="s">
        <v>621</v>
      </c>
      <c r="BD11" s="153" t="s">
        <v>621</v>
      </c>
      <c r="BE11" s="153" t="s">
        <v>621</v>
      </c>
      <c r="BF11" s="153" t="s">
        <v>621</v>
      </c>
      <c r="BG11" s="153" t="s">
        <v>621</v>
      </c>
      <c r="BH11" s="153" t="s">
        <v>621</v>
      </c>
      <c r="BI11" s="153" t="s">
        <v>621</v>
      </c>
      <c r="BJ11" s="153" t="s">
        <v>621</v>
      </c>
      <c r="BK11" s="153" t="s">
        <v>621</v>
      </c>
      <c r="BL11" s="153" t="s">
        <v>621</v>
      </c>
      <c r="BM11" s="153" t="s">
        <v>621</v>
      </c>
      <c r="BN11" s="153" t="s">
        <v>621</v>
      </c>
      <c r="BO11" s="153" t="s">
        <v>621</v>
      </c>
      <c r="BP11" s="153" t="s">
        <v>621</v>
      </c>
      <c r="BQ11" s="153" t="s">
        <v>621</v>
      </c>
      <c r="BR11" s="153" t="s">
        <v>621</v>
      </c>
      <c r="BS11" s="153" t="s">
        <v>621</v>
      </c>
      <c r="BT11" s="153" t="s">
        <v>621</v>
      </c>
      <c r="BU11" s="153" t="s">
        <v>621</v>
      </c>
      <c r="BV11" s="153" t="s">
        <v>621</v>
      </c>
      <c r="BW11" s="153" t="s">
        <v>621</v>
      </c>
      <c r="BX11" s="153" t="s">
        <v>621</v>
      </c>
      <c r="BY11" s="153" t="s">
        <v>621</v>
      </c>
      <c r="BZ11" s="153" t="s">
        <v>621</v>
      </c>
      <c r="CA11" s="153" t="s">
        <v>621</v>
      </c>
      <c r="CB11" s="153" t="s">
        <v>621</v>
      </c>
      <c r="CC11" s="153" t="s">
        <v>621</v>
      </c>
      <c r="CD11" s="153" t="s">
        <v>621</v>
      </c>
      <c r="CE11" s="153" t="s">
        <v>621</v>
      </c>
      <c r="CF11" s="153" t="s">
        <v>621</v>
      </c>
      <c r="CG11" s="153" t="s">
        <v>621</v>
      </c>
      <c r="CH11" s="153" t="s">
        <v>621</v>
      </c>
      <c r="CI11" s="153" t="s">
        <v>621</v>
      </c>
      <c r="CJ11" s="153" t="s">
        <v>621</v>
      </c>
      <c r="CK11" s="153" t="s">
        <v>621</v>
      </c>
      <c r="CL11" s="153" t="s">
        <v>621</v>
      </c>
      <c r="CM11" s="153" t="s">
        <v>621</v>
      </c>
      <c r="CN11" s="153" t="s">
        <v>621</v>
      </c>
      <c r="CO11" s="153" t="s">
        <v>621</v>
      </c>
      <c r="CP11" s="153" t="s">
        <v>621</v>
      </c>
      <c r="CQ11" s="153" t="s">
        <v>621</v>
      </c>
      <c r="CR11" s="153" t="s">
        <v>621</v>
      </c>
      <c r="CS11" s="153" t="s">
        <v>621</v>
      </c>
      <c r="CT11" s="153" t="s">
        <v>621</v>
      </c>
      <c r="CU11" s="153" t="s">
        <v>621</v>
      </c>
      <c r="CV11" s="153" t="s">
        <v>621</v>
      </c>
      <c r="CW11" s="153" t="s">
        <v>621</v>
      </c>
      <c r="CX11" s="153" t="s">
        <v>621</v>
      </c>
      <c r="CY11" s="153" t="s">
        <v>621</v>
      </c>
      <c r="CZ11" s="153" t="s">
        <v>621</v>
      </c>
      <c r="DA11" s="153" t="s">
        <v>621</v>
      </c>
      <c r="DB11" s="153" t="s">
        <v>621</v>
      </c>
      <c r="DC11" s="153" t="s">
        <v>621</v>
      </c>
      <c r="DD11" s="153" t="s">
        <v>621</v>
      </c>
      <c r="DE11" s="153" t="s">
        <v>621</v>
      </c>
      <c r="DF11" s="153" t="s">
        <v>621</v>
      </c>
      <c r="DG11" s="153" t="s">
        <v>621</v>
      </c>
      <c r="DH11" s="153" t="s">
        <v>621</v>
      </c>
      <c r="DI11" s="153" t="s">
        <v>621</v>
      </c>
      <c r="DJ11" s="153" t="s">
        <v>621</v>
      </c>
      <c r="DK11" s="153" t="s">
        <v>621</v>
      </c>
      <c r="DL11" s="153" t="s">
        <v>621</v>
      </c>
      <c r="DM11" s="151"/>
      <c r="DN11" s="151"/>
      <c r="DO11" s="151"/>
      <c r="DP11" s="151"/>
    </row>
    <row r="12" spans="1:120" s="146" customFormat="1" ht="33.75" customHeight="1" x14ac:dyDescent="0.25">
      <c r="A12" s="310" t="s">
        <v>87</v>
      </c>
      <c r="B12" s="310" t="s">
        <v>88</v>
      </c>
      <c r="C12" s="310" t="s">
        <v>1110</v>
      </c>
      <c r="D12" s="310" t="s">
        <v>22</v>
      </c>
      <c r="E12" s="312" t="s">
        <v>1109</v>
      </c>
      <c r="F12" s="142" t="s">
        <v>644</v>
      </c>
      <c r="G12" s="142" t="s">
        <v>645</v>
      </c>
      <c r="H12" s="325"/>
      <c r="I12" s="141" t="s">
        <v>646</v>
      </c>
      <c r="J12" s="142" t="s">
        <v>647</v>
      </c>
      <c r="K12" s="142" t="s">
        <v>648</v>
      </c>
      <c r="L12" s="160">
        <v>0.92</v>
      </c>
      <c r="M12" s="160">
        <v>0.05</v>
      </c>
      <c r="N12" s="168">
        <v>0.05</v>
      </c>
      <c r="O12" s="142" t="s">
        <v>649</v>
      </c>
      <c r="P12" s="168">
        <v>0.1</v>
      </c>
      <c r="Q12" s="168">
        <v>0.1</v>
      </c>
      <c r="R12" s="142" t="s">
        <v>650</v>
      </c>
      <c r="S12" s="168">
        <v>0.17</v>
      </c>
      <c r="T12" s="168">
        <v>0.18</v>
      </c>
      <c r="U12" s="142" t="s">
        <v>651</v>
      </c>
      <c r="V12" s="142" t="s">
        <v>652</v>
      </c>
      <c r="W12" s="142" t="s">
        <v>653</v>
      </c>
      <c r="X12" s="160">
        <v>0.92</v>
      </c>
      <c r="Y12" s="168">
        <v>0.04</v>
      </c>
      <c r="Z12" s="168">
        <v>0.05</v>
      </c>
      <c r="AA12" s="142" t="s">
        <v>654</v>
      </c>
      <c r="AB12" s="168">
        <v>0.08</v>
      </c>
      <c r="AC12" s="168">
        <v>0.09</v>
      </c>
      <c r="AD12" s="142" t="s">
        <v>655</v>
      </c>
      <c r="AE12" s="168">
        <v>0.15</v>
      </c>
      <c r="AF12" s="168">
        <v>0.16</v>
      </c>
      <c r="AG12" s="142" t="s">
        <v>656</v>
      </c>
      <c r="AH12" s="142" t="s">
        <v>177</v>
      </c>
      <c r="AI12" s="142" t="s">
        <v>601</v>
      </c>
      <c r="AJ12" s="145" t="s">
        <v>621</v>
      </c>
      <c r="AK12" s="145" t="s">
        <v>621</v>
      </c>
      <c r="AL12" s="145" t="s">
        <v>621</v>
      </c>
      <c r="AM12" s="145" t="s">
        <v>621</v>
      </c>
      <c r="AN12" s="145" t="s">
        <v>621</v>
      </c>
      <c r="AO12" s="145" t="s">
        <v>621</v>
      </c>
      <c r="AP12" s="145" t="s">
        <v>621</v>
      </c>
      <c r="AQ12" s="145" t="s">
        <v>621</v>
      </c>
      <c r="AR12" s="145" t="s">
        <v>621</v>
      </c>
      <c r="AS12" s="145" t="s">
        <v>621</v>
      </c>
      <c r="AT12" s="145" t="s">
        <v>621</v>
      </c>
      <c r="AU12" s="145" t="s">
        <v>621</v>
      </c>
      <c r="AV12" s="145" t="s">
        <v>621</v>
      </c>
      <c r="AW12" s="145" t="s">
        <v>621</v>
      </c>
      <c r="AX12" s="145" t="s">
        <v>621</v>
      </c>
      <c r="AY12" s="145" t="s">
        <v>621</v>
      </c>
      <c r="AZ12" s="145" t="s">
        <v>621</v>
      </c>
      <c r="BA12" s="145" t="s">
        <v>621</v>
      </c>
      <c r="BB12" s="145" t="s">
        <v>621</v>
      </c>
      <c r="BC12" s="145" t="s">
        <v>621</v>
      </c>
      <c r="BD12" s="145" t="s">
        <v>621</v>
      </c>
      <c r="BE12" s="145" t="s">
        <v>621</v>
      </c>
      <c r="BF12" s="145" t="s">
        <v>621</v>
      </c>
      <c r="BG12" s="145" t="s">
        <v>621</v>
      </c>
      <c r="BH12" s="145" t="s">
        <v>621</v>
      </c>
      <c r="BI12" s="145" t="s">
        <v>621</v>
      </c>
      <c r="BJ12" s="145" t="s">
        <v>621</v>
      </c>
      <c r="BK12" s="145" t="s">
        <v>621</v>
      </c>
      <c r="BL12" s="145" t="s">
        <v>621</v>
      </c>
      <c r="BM12" s="145" t="s">
        <v>621</v>
      </c>
      <c r="BN12" s="145" t="s">
        <v>621</v>
      </c>
      <c r="BO12" s="145" t="s">
        <v>621</v>
      </c>
      <c r="BP12" s="145" t="s">
        <v>621</v>
      </c>
      <c r="BQ12" s="145" t="s">
        <v>621</v>
      </c>
      <c r="BR12" s="145" t="s">
        <v>621</v>
      </c>
      <c r="BS12" s="145" t="s">
        <v>621</v>
      </c>
      <c r="BT12" s="145" t="s">
        <v>621</v>
      </c>
      <c r="BU12" s="145" t="s">
        <v>621</v>
      </c>
      <c r="BV12" s="145" t="s">
        <v>621</v>
      </c>
      <c r="BW12" s="145" t="s">
        <v>621</v>
      </c>
      <c r="BX12" s="145" t="s">
        <v>621</v>
      </c>
      <c r="BY12" s="145" t="s">
        <v>621</v>
      </c>
      <c r="BZ12" s="145" t="s">
        <v>621</v>
      </c>
      <c r="CA12" s="145" t="s">
        <v>621</v>
      </c>
      <c r="CB12" s="145" t="s">
        <v>621</v>
      </c>
      <c r="CC12" s="145" t="s">
        <v>621</v>
      </c>
      <c r="CD12" s="145" t="s">
        <v>621</v>
      </c>
      <c r="CE12" s="145" t="s">
        <v>621</v>
      </c>
      <c r="CF12" s="145" t="s">
        <v>621</v>
      </c>
      <c r="CG12" s="145" t="s">
        <v>621</v>
      </c>
      <c r="CH12" s="145" t="s">
        <v>621</v>
      </c>
      <c r="CI12" s="145" t="s">
        <v>621</v>
      </c>
      <c r="CJ12" s="145" t="s">
        <v>621</v>
      </c>
      <c r="CK12" s="145" t="s">
        <v>621</v>
      </c>
      <c r="CL12" s="145" t="s">
        <v>621</v>
      </c>
      <c r="CM12" s="145" t="s">
        <v>621</v>
      </c>
      <c r="CN12" s="145" t="s">
        <v>621</v>
      </c>
      <c r="CO12" s="145" t="s">
        <v>621</v>
      </c>
      <c r="CP12" s="145" t="s">
        <v>621</v>
      </c>
      <c r="CQ12" s="145" t="s">
        <v>621</v>
      </c>
      <c r="CR12" s="145" t="s">
        <v>621</v>
      </c>
      <c r="CS12" s="145" t="s">
        <v>621</v>
      </c>
      <c r="CT12" s="145" t="s">
        <v>621</v>
      </c>
      <c r="CU12" s="145" t="s">
        <v>621</v>
      </c>
      <c r="CV12" s="145" t="s">
        <v>621</v>
      </c>
      <c r="CW12" s="145" t="s">
        <v>621</v>
      </c>
      <c r="CX12" s="145" t="s">
        <v>621</v>
      </c>
      <c r="CY12" s="145" t="s">
        <v>621</v>
      </c>
      <c r="CZ12" s="145" t="s">
        <v>621</v>
      </c>
      <c r="DA12" s="145" t="s">
        <v>621</v>
      </c>
      <c r="DB12" s="145" t="s">
        <v>621</v>
      </c>
      <c r="DC12" s="145" t="s">
        <v>621</v>
      </c>
      <c r="DD12" s="145" t="s">
        <v>621</v>
      </c>
      <c r="DE12" s="145" t="s">
        <v>621</v>
      </c>
      <c r="DF12" s="145" t="s">
        <v>621</v>
      </c>
      <c r="DG12" s="145" t="s">
        <v>621</v>
      </c>
      <c r="DH12" s="145" t="s">
        <v>621</v>
      </c>
      <c r="DI12" s="145" t="s">
        <v>621</v>
      </c>
      <c r="DJ12" s="145" t="s">
        <v>621</v>
      </c>
      <c r="DK12" s="145" t="s">
        <v>621</v>
      </c>
      <c r="DL12" s="145" t="s">
        <v>621</v>
      </c>
      <c r="DM12" s="145" t="s">
        <v>621</v>
      </c>
      <c r="DN12" s="145" t="s">
        <v>621</v>
      </c>
      <c r="DO12" s="145" t="s">
        <v>621</v>
      </c>
      <c r="DP12" s="145" t="s">
        <v>621</v>
      </c>
    </row>
    <row r="13" spans="1:120" s="3" customFormat="1" ht="75" customHeight="1" x14ac:dyDescent="0.25">
      <c r="A13" s="314"/>
      <c r="B13" s="314"/>
      <c r="C13" s="314"/>
      <c r="D13" s="314"/>
      <c r="E13" s="315"/>
      <c r="F13" s="314" t="s">
        <v>91</v>
      </c>
      <c r="G13" s="314" t="s">
        <v>92</v>
      </c>
      <c r="H13" s="325"/>
      <c r="I13" s="147" t="s">
        <v>657</v>
      </c>
      <c r="J13" s="148" t="s">
        <v>658</v>
      </c>
      <c r="K13" s="148" t="s">
        <v>659</v>
      </c>
      <c r="L13" s="162">
        <v>0.98</v>
      </c>
      <c r="M13" s="162">
        <v>0.03</v>
      </c>
      <c r="N13" s="163">
        <v>0.03</v>
      </c>
      <c r="O13" s="148" t="s">
        <v>660</v>
      </c>
      <c r="P13" s="163">
        <v>0.1</v>
      </c>
      <c r="Q13" s="163">
        <v>0.1</v>
      </c>
      <c r="R13" s="148" t="s">
        <v>661</v>
      </c>
      <c r="S13" s="163">
        <v>0.2</v>
      </c>
      <c r="T13" s="163">
        <v>0.2</v>
      </c>
      <c r="U13" s="148" t="s">
        <v>662</v>
      </c>
      <c r="V13" s="148" t="s">
        <v>663</v>
      </c>
      <c r="W13" s="148" t="s">
        <v>664</v>
      </c>
      <c r="X13" s="162">
        <v>0.98</v>
      </c>
      <c r="Y13" s="163">
        <v>0.01</v>
      </c>
      <c r="Z13" s="163">
        <v>0.01</v>
      </c>
      <c r="AA13" s="148" t="s">
        <v>665</v>
      </c>
      <c r="AB13" s="163">
        <v>0.06</v>
      </c>
      <c r="AC13" s="163">
        <v>0.06</v>
      </c>
      <c r="AD13" s="148" t="s">
        <v>666</v>
      </c>
      <c r="AE13" s="163">
        <v>0.12</v>
      </c>
      <c r="AF13" s="163">
        <v>0.13</v>
      </c>
      <c r="AG13" s="148" t="s">
        <v>667</v>
      </c>
      <c r="AH13" s="148" t="s">
        <v>177</v>
      </c>
      <c r="AI13" s="148" t="s">
        <v>601</v>
      </c>
      <c r="AJ13" s="145" t="s">
        <v>621</v>
      </c>
      <c r="AK13" s="145" t="s">
        <v>621</v>
      </c>
      <c r="AL13" s="145" t="s">
        <v>621</v>
      </c>
      <c r="AM13" s="145" t="s">
        <v>621</v>
      </c>
      <c r="AN13" s="145" t="s">
        <v>621</v>
      </c>
      <c r="AO13" s="145" t="s">
        <v>621</v>
      </c>
      <c r="AP13" s="145" t="s">
        <v>621</v>
      </c>
      <c r="AQ13" s="145" t="s">
        <v>621</v>
      </c>
      <c r="AR13" s="145" t="s">
        <v>621</v>
      </c>
      <c r="AS13" s="145" t="s">
        <v>621</v>
      </c>
      <c r="AT13" s="145" t="s">
        <v>621</v>
      </c>
      <c r="AU13" s="145" t="s">
        <v>621</v>
      </c>
      <c r="AV13" s="145" t="s">
        <v>621</v>
      </c>
      <c r="AW13" s="145" t="s">
        <v>621</v>
      </c>
      <c r="AX13" s="145" t="s">
        <v>621</v>
      </c>
      <c r="AY13" s="145" t="s">
        <v>621</v>
      </c>
      <c r="AZ13" s="145" t="s">
        <v>621</v>
      </c>
      <c r="BA13" s="145" t="s">
        <v>621</v>
      </c>
      <c r="BB13" s="145" t="s">
        <v>621</v>
      </c>
      <c r="BC13" s="145" t="s">
        <v>621</v>
      </c>
      <c r="BD13" s="145" t="s">
        <v>621</v>
      </c>
      <c r="BE13" s="145" t="s">
        <v>621</v>
      </c>
      <c r="BF13" s="145" t="s">
        <v>621</v>
      </c>
      <c r="BG13" s="145" t="s">
        <v>621</v>
      </c>
      <c r="BH13" s="145" t="s">
        <v>621</v>
      </c>
      <c r="BI13" s="145" t="s">
        <v>621</v>
      </c>
      <c r="BJ13" s="145" t="s">
        <v>621</v>
      </c>
      <c r="BK13" s="145" t="s">
        <v>621</v>
      </c>
      <c r="BL13" s="145" t="s">
        <v>621</v>
      </c>
      <c r="BM13" s="145" t="s">
        <v>621</v>
      </c>
      <c r="BN13" s="145" t="s">
        <v>621</v>
      </c>
      <c r="BO13" s="145" t="s">
        <v>621</v>
      </c>
      <c r="BP13" s="145" t="s">
        <v>621</v>
      </c>
      <c r="BQ13" s="145" t="s">
        <v>621</v>
      </c>
      <c r="BR13" s="145" t="s">
        <v>621</v>
      </c>
      <c r="BS13" s="145" t="s">
        <v>621</v>
      </c>
      <c r="BT13" s="145" t="s">
        <v>621</v>
      </c>
      <c r="BU13" s="145" t="s">
        <v>621</v>
      </c>
      <c r="BV13" s="145" t="s">
        <v>621</v>
      </c>
      <c r="BW13" s="145" t="s">
        <v>621</v>
      </c>
      <c r="BX13" s="145" t="s">
        <v>621</v>
      </c>
      <c r="BY13" s="145" t="s">
        <v>621</v>
      </c>
      <c r="BZ13" s="145" t="s">
        <v>621</v>
      </c>
      <c r="CA13" s="145" t="s">
        <v>621</v>
      </c>
      <c r="CB13" s="145" t="s">
        <v>621</v>
      </c>
      <c r="CC13" s="145" t="s">
        <v>621</v>
      </c>
      <c r="CD13" s="145" t="s">
        <v>621</v>
      </c>
      <c r="CE13" s="145" t="s">
        <v>621</v>
      </c>
      <c r="CF13" s="145" t="s">
        <v>621</v>
      </c>
      <c r="CG13" s="145" t="s">
        <v>621</v>
      </c>
      <c r="CH13" s="145" t="s">
        <v>621</v>
      </c>
      <c r="CI13" s="145" t="s">
        <v>621</v>
      </c>
      <c r="CJ13" s="145" t="s">
        <v>621</v>
      </c>
      <c r="CK13" s="145" t="s">
        <v>621</v>
      </c>
      <c r="CL13" s="145" t="s">
        <v>621</v>
      </c>
      <c r="CM13" s="145" t="s">
        <v>621</v>
      </c>
      <c r="CN13" s="145" t="s">
        <v>621</v>
      </c>
      <c r="CO13" s="145" t="s">
        <v>621</v>
      </c>
      <c r="CP13" s="145" t="s">
        <v>621</v>
      </c>
      <c r="CQ13" s="145" t="s">
        <v>621</v>
      </c>
      <c r="CR13" s="145" t="s">
        <v>621</v>
      </c>
      <c r="CS13" s="145" t="s">
        <v>621</v>
      </c>
      <c r="CT13" s="145" t="s">
        <v>621</v>
      </c>
      <c r="CU13" s="145" t="s">
        <v>621</v>
      </c>
      <c r="CV13" s="145" t="s">
        <v>621</v>
      </c>
      <c r="CW13" s="145" t="s">
        <v>621</v>
      </c>
      <c r="CX13" s="145" t="s">
        <v>621</v>
      </c>
      <c r="CY13" s="145" t="s">
        <v>621</v>
      </c>
      <c r="CZ13" s="145" t="s">
        <v>621</v>
      </c>
      <c r="DA13" s="145" t="s">
        <v>621</v>
      </c>
      <c r="DB13" s="145" t="s">
        <v>621</v>
      </c>
      <c r="DC13" s="145" t="s">
        <v>621</v>
      </c>
      <c r="DD13" s="145" t="s">
        <v>621</v>
      </c>
      <c r="DE13" s="145" t="s">
        <v>621</v>
      </c>
      <c r="DF13" s="145" t="s">
        <v>621</v>
      </c>
      <c r="DG13" s="145" t="s">
        <v>621</v>
      </c>
      <c r="DH13" s="145" t="s">
        <v>621</v>
      </c>
      <c r="DI13" s="145" t="s">
        <v>621</v>
      </c>
      <c r="DJ13" s="145" t="s">
        <v>621</v>
      </c>
      <c r="DK13" s="145" t="s">
        <v>621</v>
      </c>
      <c r="DL13" s="145" t="s">
        <v>621</v>
      </c>
      <c r="DM13" s="145" t="s">
        <v>621</v>
      </c>
      <c r="DN13" s="145" t="s">
        <v>621</v>
      </c>
      <c r="DO13" s="145" t="s">
        <v>621</v>
      </c>
      <c r="DP13" s="145" t="s">
        <v>621</v>
      </c>
    </row>
    <row r="14" spans="1:120" s="146" customFormat="1" ht="33.75" customHeight="1" x14ac:dyDescent="0.25">
      <c r="A14" s="314"/>
      <c r="B14" s="314"/>
      <c r="C14" s="314"/>
      <c r="D14" s="314"/>
      <c r="E14" s="315"/>
      <c r="F14" s="314"/>
      <c r="G14" s="314"/>
      <c r="H14" s="325"/>
      <c r="I14" s="147" t="s">
        <v>668</v>
      </c>
      <c r="J14" s="148" t="s">
        <v>669</v>
      </c>
      <c r="K14" s="148" t="s">
        <v>670</v>
      </c>
      <c r="L14" s="162">
        <v>0.98</v>
      </c>
      <c r="M14" s="162">
        <v>0.52</v>
      </c>
      <c r="N14" s="163">
        <v>0.53</v>
      </c>
      <c r="O14" s="148" t="s">
        <v>671</v>
      </c>
      <c r="P14" s="163">
        <v>0.59</v>
      </c>
      <c r="Q14" s="163">
        <v>0.6</v>
      </c>
      <c r="R14" s="148" t="s">
        <v>672</v>
      </c>
      <c r="S14" s="163">
        <v>0.63</v>
      </c>
      <c r="T14" s="163">
        <v>0.64</v>
      </c>
      <c r="U14" s="148" t="s">
        <v>673</v>
      </c>
      <c r="V14" s="308" t="s">
        <v>96</v>
      </c>
      <c r="W14" s="308"/>
      <c r="X14" s="309"/>
      <c r="Y14" s="176" t="s">
        <v>621</v>
      </c>
      <c r="Z14" s="176" t="s">
        <v>621</v>
      </c>
      <c r="AA14" s="150" t="s">
        <v>621</v>
      </c>
      <c r="AB14" s="176" t="s">
        <v>621</v>
      </c>
      <c r="AC14" s="176" t="s">
        <v>621</v>
      </c>
      <c r="AD14" s="150" t="s">
        <v>621</v>
      </c>
      <c r="AE14" s="176" t="s">
        <v>621</v>
      </c>
      <c r="AF14" s="176" t="s">
        <v>621</v>
      </c>
      <c r="AG14" s="150" t="s">
        <v>621</v>
      </c>
      <c r="AH14" s="148" t="s">
        <v>177</v>
      </c>
      <c r="AI14" s="148" t="s">
        <v>601</v>
      </c>
      <c r="AJ14" s="145" t="s">
        <v>621</v>
      </c>
      <c r="AK14" s="145" t="s">
        <v>621</v>
      </c>
      <c r="AL14" s="145" t="s">
        <v>621</v>
      </c>
      <c r="AM14" s="145" t="s">
        <v>621</v>
      </c>
      <c r="AN14" s="145" t="s">
        <v>621</v>
      </c>
      <c r="AO14" s="145" t="s">
        <v>621</v>
      </c>
      <c r="AP14" s="145" t="s">
        <v>621</v>
      </c>
      <c r="AQ14" s="145" t="s">
        <v>621</v>
      </c>
      <c r="AR14" s="145" t="s">
        <v>621</v>
      </c>
      <c r="AS14" s="145" t="s">
        <v>621</v>
      </c>
      <c r="AT14" s="145" t="s">
        <v>621</v>
      </c>
      <c r="AU14" s="145" t="s">
        <v>621</v>
      </c>
      <c r="AV14" s="145" t="s">
        <v>621</v>
      </c>
      <c r="AW14" s="145" t="s">
        <v>621</v>
      </c>
      <c r="AX14" s="145" t="s">
        <v>621</v>
      </c>
      <c r="AY14" s="145" t="s">
        <v>621</v>
      </c>
      <c r="AZ14" s="145" t="s">
        <v>621</v>
      </c>
      <c r="BA14" s="145" t="s">
        <v>621</v>
      </c>
      <c r="BB14" s="145" t="s">
        <v>621</v>
      </c>
      <c r="BC14" s="145" t="s">
        <v>621</v>
      </c>
      <c r="BD14" s="145" t="s">
        <v>621</v>
      </c>
      <c r="BE14" s="145" t="s">
        <v>621</v>
      </c>
      <c r="BF14" s="145" t="s">
        <v>621</v>
      </c>
      <c r="BG14" s="145" t="s">
        <v>621</v>
      </c>
      <c r="BH14" s="145" t="s">
        <v>621</v>
      </c>
      <c r="BI14" s="145" t="s">
        <v>621</v>
      </c>
      <c r="BJ14" s="145" t="s">
        <v>621</v>
      </c>
      <c r="BK14" s="145" t="s">
        <v>621</v>
      </c>
      <c r="BL14" s="145" t="s">
        <v>621</v>
      </c>
      <c r="BM14" s="145" t="s">
        <v>621</v>
      </c>
      <c r="BN14" s="145" t="s">
        <v>621</v>
      </c>
      <c r="BO14" s="145" t="s">
        <v>621</v>
      </c>
      <c r="BP14" s="145" t="s">
        <v>621</v>
      </c>
      <c r="BQ14" s="145" t="s">
        <v>621</v>
      </c>
      <c r="BR14" s="145" t="s">
        <v>621</v>
      </c>
      <c r="BS14" s="145" t="s">
        <v>621</v>
      </c>
      <c r="BT14" s="145" t="s">
        <v>621</v>
      </c>
      <c r="BU14" s="145" t="s">
        <v>621</v>
      </c>
      <c r="BV14" s="145" t="s">
        <v>621</v>
      </c>
      <c r="BW14" s="145" t="s">
        <v>621</v>
      </c>
      <c r="BX14" s="145" t="s">
        <v>621</v>
      </c>
      <c r="BY14" s="145" t="s">
        <v>621</v>
      </c>
      <c r="BZ14" s="145" t="s">
        <v>621</v>
      </c>
      <c r="CA14" s="145" t="s">
        <v>621</v>
      </c>
      <c r="CB14" s="145" t="s">
        <v>621</v>
      </c>
      <c r="CC14" s="145" t="s">
        <v>621</v>
      </c>
      <c r="CD14" s="145" t="s">
        <v>621</v>
      </c>
      <c r="CE14" s="145" t="s">
        <v>621</v>
      </c>
      <c r="CF14" s="145" t="s">
        <v>621</v>
      </c>
      <c r="CG14" s="145" t="s">
        <v>621</v>
      </c>
      <c r="CH14" s="145" t="s">
        <v>621</v>
      </c>
      <c r="CI14" s="145" t="s">
        <v>621</v>
      </c>
      <c r="CJ14" s="145" t="s">
        <v>621</v>
      </c>
      <c r="CK14" s="145" t="s">
        <v>621</v>
      </c>
      <c r="CL14" s="145" t="s">
        <v>621</v>
      </c>
      <c r="CM14" s="145" t="s">
        <v>621</v>
      </c>
      <c r="CN14" s="145" t="s">
        <v>621</v>
      </c>
      <c r="CO14" s="145" t="s">
        <v>621</v>
      </c>
      <c r="CP14" s="145" t="s">
        <v>621</v>
      </c>
      <c r="CQ14" s="145" t="s">
        <v>621</v>
      </c>
      <c r="CR14" s="145" t="s">
        <v>621</v>
      </c>
      <c r="CS14" s="145" t="s">
        <v>621</v>
      </c>
      <c r="CT14" s="145" t="s">
        <v>621</v>
      </c>
      <c r="CU14" s="145" t="s">
        <v>621</v>
      </c>
      <c r="CV14" s="145" t="s">
        <v>621</v>
      </c>
      <c r="CW14" s="145" t="s">
        <v>621</v>
      </c>
      <c r="CX14" s="145" t="s">
        <v>621</v>
      </c>
      <c r="CY14" s="145" t="s">
        <v>621</v>
      </c>
      <c r="CZ14" s="145" t="s">
        <v>621</v>
      </c>
      <c r="DA14" s="145" t="s">
        <v>621</v>
      </c>
      <c r="DB14" s="145" t="s">
        <v>621</v>
      </c>
      <c r="DC14" s="145" t="s">
        <v>621</v>
      </c>
      <c r="DD14" s="145" t="s">
        <v>621</v>
      </c>
      <c r="DE14" s="145" t="s">
        <v>621</v>
      </c>
      <c r="DF14" s="145" t="s">
        <v>621</v>
      </c>
      <c r="DG14" s="145" t="s">
        <v>621</v>
      </c>
      <c r="DH14" s="145" t="s">
        <v>621</v>
      </c>
      <c r="DI14" s="145" t="s">
        <v>621</v>
      </c>
      <c r="DJ14" s="145" t="s">
        <v>621</v>
      </c>
      <c r="DK14" s="145" t="s">
        <v>621</v>
      </c>
      <c r="DL14" s="145" t="s">
        <v>621</v>
      </c>
      <c r="DM14" s="145" t="s">
        <v>621</v>
      </c>
      <c r="DN14" s="145" t="s">
        <v>621</v>
      </c>
      <c r="DO14" s="145" t="s">
        <v>621</v>
      </c>
      <c r="DP14" s="145" t="s">
        <v>621</v>
      </c>
    </row>
    <row r="15" spans="1:120" s="146" customFormat="1" ht="33.75" customHeight="1" x14ac:dyDescent="0.25">
      <c r="A15" s="314"/>
      <c r="B15" s="314"/>
      <c r="C15" s="314"/>
      <c r="D15" s="314"/>
      <c r="E15" s="315"/>
      <c r="F15" s="314"/>
      <c r="G15" s="314"/>
      <c r="H15" s="325"/>
      <c r="I15" s="154" t="s">
        <v>674</v>
      </c>
      <c r="J15" s="314" t="s">
        <v>675</v>
      </c>
      <c r="K15" s="314" t="s">
        <v>676</v>
      </c>
      <c r="L15" s="322">
        <v>1</v>
      </c>
      <c r="M15" s="323" t="s">
        <v>677</v>
      </c>
      <c r="N15" s="323" t="s">
        <v>677</v>
      </c>
      <c r="O15" s="314" t="s">
        <v>678</v>
      </c>
      <c r="P15" s="323" t="s">
        <v>677</v>
      </c>
      <c r="Q15" s="323" t="s">
        <v>677</v>
      </c>
      <c r="R15" s="314" t="s">
        <v>678</v>
      </c>
      <c r="S15" s="323" t="s">
        <v>677</v>
      </c>
      <c r="T15" s="323" t="s">
        <v>677</v>
      </c>
      <c r="U15" s="314" t="s">
        <v>678</v>
      </c>
      <c r="V15" s="148" t="s">
        <v>679</v>
      </c>
      <c r="W15" s="148" t="s">
        <v>680</v>
      </c>
      <c r="X15" s="177" t="s">
        <v>681</v>
      </c>
      <c r="Y15" s="170" t="s">
        <v>677</v>
      </c>
      <c r="Z15" s="170" t="s">
        <v>677</v>
      </c>
      <c r="AA15" s="148" t="s">
        <v>629</v>
      </c>
      <c r="AB15" s="170" t="s">
        <v>677</v>
      </c>
      <c r="AC15" s="170" t="s">
        <v>677</v>
      </c>
      <c r="AD15" s="148" t="s">
        <v>629</v>
      </c>
      <c r="AE15" s="163">
        <v>0.35</v>
      </c>
      <c r="AF15" s="163">
        <v>0.49</v>
      </c>
      <c r="AG15" s="148" t="s">
        <v>629</v>
      </c>
      <c r="AH15" s="148" t="s">
        <v>177</v>
      </c>
      <c r="AI15" s="148" t="s">
        <v>601</v>
      </c>
      <c r="AJ15" s="145" t="s">
        <v>621</v>
      </c>
      <c r="AK15" s="145" t="s">
        <v>621</v>
      </c>
      <c r="AL15" s="145" t="s">
        <v>621</v>
      </c>
      <c r="AM15" s="145" t="s">
        <v>621</v>
      </c>
      <c r="AN15" s="145" t="s">
        <v>621</v>
      </c>
      <c r="AO15" s="145" t="s">
        <v>621</v>
      </c>
      <c r="AP15" s="145" t="s">
        <v>621</v>
      </c>
      <c r="AQ15" s="145" t="s">
        <v>621</v>
      </c>
      <c r="AR15" s="145" t="s">
        <v>621</v>
      </c>
      <c r="AS15" s="145" t="s">
        <v>621</v>
      </c>
      <c r="AT15" s="145" t="s">
        <v>621</v>
      </c>
      <c r="AU15" s="145" t="s">
        <v>621</v>
      </c>
      <c r="AV15" s="145" t="s">
        <v>621</v>
      </c>
      <c r="AW15" s="145" t="s">
        <v>621</v>
      </c>
      <c r="AX15" s="145" t="s">
        <v>621</v>
      </c>
      <c r="AY15" s="145" t="s">
        <v>621</v>
      </c>
      <c r="AZ15" s="145" t="s">
        <v>621</v>
      </c>
      <c r="BA15" s="145" t="s">
        <v>621</v>
      </c>
      <c r="BB15" s="145" t="s">
        <v>621</v>
      </c>
      <c r="BC15" s="145" t="s">
        <v>621</v>
      </c>
      <c r="BD15" s="145" t="s">
        <v>621</v>
      </c>
      <c r="BE15" s="145" t="s">
        <v>621</v>
      </c>
      <c r="BF15" s="145" t="s">
        <v>621</v>
      </c>
      <c r="BG15" s="145" t="s">
        <v>621</v>
      </c>
      <c r="BH15" s="145" t="s">
        <v>621</v>
      </c>
      <c r="BI15" s="145" t="s">
        <v>621</v>
      </c>
      <c r="BJ15" s="145" t="s">
        <v>621</v>
      </c>
      <c r="BK15" s="145" t="s">
        <v>621</v>
      </c>
      <c r="BL15" s="145" t="s">
        <v>621</v>
      </c>
      <c r="BM15" s="145" t="s">
        <v>621</v>
      </c>
      <c r="BN15" s="145" t="s">
        <v>621</v>
      </c>
      <c r="BO15" s="145" t="s">
        <v>621</v>
      </c>
      <c r="BP15" s="145" t="s">
        <v>621</v>
      </c>
      <c r="BQ15" s="145" t="s">
        <v>621</v>
      </c>
      <c r="BR15" s="145" t="s">
        <v>621</v>
      </c>
      <c r="BS15" s="145" t="s">
        <v>621</v>
      </c>
      <c r="BT15" s="145" t="s">
        <v>621</v>
      </c>
      <c r="BU15" s="145" t="s">
        <v>621</v>
      </c>
      <c r="BV15" s="145" t="s">
        <v>621</v>
      </c>
      <c r="BW15" s="145" t="s">
        <v>621</v>
      </c>
      <c r="BX15" s="145" t="s">
        <v>621</v>
      </c>
      <c r="BY15" s="145" t="s">
        <v>621</v>
      </c>
      <c r="BZ15" s="145" t="s">
        <v>621</v>
      </c>
      <c r="CA15" s="145" t="s">
        <v>621</v>
      </c>
      <c r="CB15" s="145" t="s">
        <v>621</v>
      </c>
      <c r="CC15" s="145" t="s">
        <v>621</v>
      </c>
      <c r="CD15" s="145" t="s">
        <v>621</v>
      </c>
      <c r="CE15" s="145" t="s">
        <v>621</v>
      </c>
      <c r="CF15" s="145" t="s">
        <v>621</v>
      </c>
      <c r="CG15" s="145" t="s">
        <v>621</v>
      </c>
      <c r="CH15" s="145" t="s">
        <v>621</v>
      </c>
      <c r="CI15" s="145" t="s">
        <v>621</v>
      </c>
      <c r="CJ15" s="145" t="s">
        <v>621</v>
      </c>
      <c r="CK15" s="145" t="s">
        <v>621</v>
      </c>
      <c r="CL15" s="145" t="s">
        <v>621</v>
      </c>
      <c r="CM15" s="145" t="s">
        <v>621</v>
      </c>
      <c r="CN15" s="145" t="s">
        <v>621</v>
      </c>
      <c r="CO15" s="145" t="s">
        <v>621</v>
      </c>
      <c r="CP15" s="145" t="s">
        <v>621</v>
      </c>
      <c r="CQ15" s="145" t="s">
        <v>621</v>
      </c>
      <c r="CR15" s="145" t="s">
        <v>621</v>
      </c>
      <c r="CS15" s="145" t="s">
        <v>621</v>
      </c>
      <c r="CT15" s="145" t="s">
        <v>621</v>
      </c>
      <c r="CU15" s="145" t="s">
        <v>621</v>
      </c>
      <c r="CV15" s="145" t="s">
        <v>621</v>
      </c>
      <c r="CW15" s="145" t="s">
        <v>621</v>
      </c>
      <c r="CX15" s="145" t="s">
        <v>621</v>
      </c>
      <c r="CY15" s="145" t="s">
        <v>621</v>
      </c>
      <c r="CZ15" s="145" t="s">
        <v>621</v>
      </c>
      <c r="DA15" s="145" t="s">
        <v>621</v>
      </c>
      <c r="DB15" s="145" t="s">
        <v>621</v>
      </c>
      <c r="DC15" s="145" t="s">
        <v>621</v>
      </c>
      <c r="DD15" s="145" t="s">
        <v>621</v>
      </c>
      <c r="DE15" s="145" t="s">
        <v>621</v>
      </c>
      <c r="DF15" s="145" t="s">
        <v>621</v>
      </c>
      <c r="DG15" s="145" t="s">
        <v>621</v>
      </c>
      <c r="DH15" s="145" t="s">
        <v>621</v>
      </c>
      <c r="DI15" s="145" t="s">
        <v>621</v>
      </c>
      <c r="DJ15" s="145" t="s">
        <v>621</v>
      </c>
      <c r="DK15" s="145" t="s">
        <v>621</v>
      </c>
      <c r="DL15" s="145" t="s">
        <v>621</v>
      </c>
      <c r="DM15" s="145" t="s">
        <v>621</v>
      </c>
      <c r="DN15" s="145" t="s">
        <v>621</v>
      </c>
      <c r="DO15" s="145" t="s">
        <v>621</v>
      </c>
      <c r="DP15" s="145" t="s">
        <v>621</v>
      </c>
    </row>
    <row r="16" spans="1:120" s="146" customFormat="1" ht="33.75" customHeight="1" x14ac:dyDescent="0.25">
      <c r="A16" s="311"/>
      <c r="B16" s="311"/>
      <c r="C16" s="311"/>
      <c r="D16" s="311"/>
      <c r="E16" s="313"/>
      <c r="F16" s="311"/>
      <c r="G16" s="311"/>
      <c r="H16" s="325"/>
      <c r="I16" s="155" t="s">
        <v>682</v>
      </c>
      <c r="J16" s="311"/>
      <c r="K16" s="311"/>
      <c r="L16" s="317"/>
      <c r="M16" s="317"/>
      <c r="N16" s="317"/>
      <c r="O16" s="311"/>
      <c r="P16" s="317"/>
      <c r="Q16" s="317"/>
      <c r="R16" s="311"/>
      <c r="S16" s="317"/>
      <c r="T16" s="317"/>
      <c r="U16" s="311"/>
      <c r="V16" s="148" t="s">
        <v>683</v>
      </c>
      <c r="W16" s="148" t="s">
        <v>684</v>
      </c>
      <c r="X16" s="162">
        <v>1</v>
      </c>
      <c r="Y16" s="170" t="s">
        <v>677</v>
      </c>
      <c r="Z16" s="170" t="s">
        <v>677</v>
      </c>
      <c r="AA16" s="148" t="s">
        <v>629</v>
      </c>
      <c r="AB16" s="170" t="s">
        <v>677</v>
      </c>
      <c r="AC16" s="170" t="s">
        <v>677</v>
      </c>
      <c r="AD16" s="148" t="s">
        <v>629</v>
      </c>
      <c r="AE16" s="163">
        <v>0.16</v>
      </c>
      <c r="AF16" s="163">
        <v>0.16</v>
      </c>
      <c r="AG16" s="148" t="s">
        <v>685</v>
      </c>
      <c r="AH16" s="148" t="s">
        <v>177</v>
      </c>
      <c r="AI16" s="148" t="s">
        <v>601</v>
      </c>
      <c r="AJ16" s="145" t="s">
        <v>621</v>
      </c>
      <c r="AK16" s="145" t="s">
        <v>621</v>
      </c>
      <c r="AL16" s="145" t="s">
        <v>621</v>
      </c>
      <c r="AM16" s="145" t="s">
        <v>621</v>
      </c>
      <c r="AN16" s="145" t="s">
        <v>621</v>
      </c>
      <c r="AO16" s="145" t="s">
        <v>621</v>
      </c>
      <c r="AP16" s="145" t="s">
        <v>621</v>
      </c>
      <c r="AQ16" s="145" t="s">
        <v>621</v>
      </c>
      <c r="AR16" s="145" t="s">
        <v>621</v>
      </c>
      <c r="AS16" s="145" t="s">
        <v>621</v>
      </c>
      <c r="AT16" s="145" t="s">
        <v>621</v>
      </c>
      <c r="AU16" s="145" t="s">
        <v>621</v>
      </c>
      <c r="AV16" s="145" t="s">
        <v>621</v>
      </c>
      <c r="AW16" s="145" t="s">
        <v>621</v>
      </c>
      <c r="AX16" s="145" t="s">
        <v>621</v>
      </c>
      <c r="AY16" s="145" t="s">
        <v>621</v>
      </c>
      <c r="AZ16" s="145" t="s">
        <v>621</v>
      </c>
      <c r="BA16" s="145" t="s">
        <v>621</v>
      </c>
      <c r="BB16" s="145" t="s">
        <v>621</v>
      </c>
      <c r="BC16" s="145" t="s">
        <v>621</v>
      </c>
      <c r="BD16" s="145" t="s">
        <v>621</v>
      </c>
      <c r="BE16" s="145" t="s">
        <v>621</v>
      </c>
      <c r="BF16" s="145" t="s">
        <v>621</v>
      </c>
      <c r="BG16" s="145" t="s">
        <v>621</v>
      </c>
      <c r="BH16" s="145" t="s">
        <v>621</v>
      </c>
      <c r="BI16" s="145" t="s">
        <v>621</v>
      </c>
      <c r="BJ16" s="145" t="s">
        <v>621</v>
      </c>
      <c r="BK16" s="145" t="s">
        <v>621</v>
      </c>
      <c r="BL16" s="145" t="s">
        <v>621</v>
      </c>
      <c r="BM16" s="145" t="s">
        <v>621</v>
      </c>
      <c r="BN16" s="145" t="s">
        <v>621</v>
      </c>
      <c r="BO16" s="145" t="s">
        <v>621</v>
      </c>
      <c r="BP16" s="145" t="s">
        <v>621</v>
      </c>
      <c r="BQ16" s="145" t="s">
        <v>621</v>
      </c>
      <c r="BR16" s="145" t="s">
        <v>621</v>
      </c>
      <c r="BS16" s="145" t="s">
        <v>621</v>
      </c>
      <c r="BT16" s="145" t="s">
        <v>621</v>
      </c>
      <c r="BU16" s="145" t="s">
        <v>621</v>
      </c>
      <c r="BV16" s="145" t="s">
        <v>621</v>
      </c>
      <c r="BW16" s="145" t="s">
        <v>621</v>
      </c>
      <c r="BX16" s="145" t="s">
        <v>621</v>
      </c>
      <c r="BY16" s="145" t="s">
        <v>621</v>
      </c>
      <c r="BZ16" s="145" t="s">
        <v>621</v>
      </c>
      <c r="CA16" s="145" t="s">
        <v>621</v>
      </c>
      <c r="CB16" s="145" t="s">
        <v>621</v>
      </c>
      <c r="CC16" s="145" t="s">
        <v>621</v>
      </c>
      <c r="CD16" s="145" t="s">
        <v>621</v>
      </c>
      <c r="CE16" s="145" t="s">
        <v>621</v>
      </c>
      <c r="CF16" s="145" t="s">
        <v>621</v>
      </c>
      <c r="CG16" s="145" t="s">
        <v>621</v>
      </c>
      <c r="CH16" s="145" t="s">
        <v>621</v>
      </c>
      <c r="CI16" s="145" t="s">
        <v>621</v>
      </c>
      <c r="CJ16" s="145" t="s">
        <v>621</v>
      </c>
      <c r="CK16" s="145" t="s">
        <v>621</v>
      </c>
      <c r="CL16" s="145" t="s">
        <v>621</v>
      </c>
      <c r="CM16" s="145" t="s">
        <v>621</v>
      </c>
      <c r="CN16" s="145" t="s">
        <v>621</v>
      </c>
      <c r="CO16" s="145" t="s">
        <v>621</v>
      </c>
      <c r="CP16" s="145" t="s">
        <v>621</v>
      </c>
      <c r="CQ16" s="145" t="s">
        <v>621</v>
      </c>
      <c r="CR16" s="145" t="s">
        <v>621</v>
      </c>
      <c r="CS16" s="145" t="s">
        <v>621</v>
      </c>
      <c r="CT16" s="145" t="s">
        <v>621</v>
      </c>
      <c r="CU16" s="145" t="s">
        <v>621</v>
      </c>
      <c r="CV16" s="145" t="s">
        <v>621</v>
      </c>
      <c r="CW16" s="145" t="s">
        <v>621</v>
      </c>
      <c r="CX16" s="145" t="s">
        <v>621</v>
      </c>
      <c r="CY16" s="145" t="s">
        <v>621</v>
      </c>
      <c r="CZ16" s="145" t="s">
        <v>621</v>
      </c>
      <c r="DA16" s="145" t="s">
        <v>621</v>
      </c>
      <c r="DB16" s="145" t="s">
        <v>621</v>
      </c>
      <c r="DC16" s="145" t="s">
        <v>621</v>
      </c>
      <c r="DD16" s="145" t="s">
        <v>621</v>
      </c>
      <c r="DE16" s="145" t="s">
        <v>621</v>
      </c>
      <c r="DF16" s="145" t="s">
        <v>621</v>
      </c>
      <c r="DG16" s="145" t="s">
        <v>621</v>
      </c>
      <c r="DH16" s="145" t="s">
        <v>621</v>
      </c>
      <c r="DI16" s="145" t="s">
        <v>621</v>
      </c>
      <c r="DJ16" s="145" t="s">
        <v>621</v>
      </c>
      <c r="DK16" s="145" t="s">
        <v>621</v>
      </c>
      <c r="DL16" s="145" t="s">
        <v>621</v>
      </c>
      <c r="DM16" s="145" t="s">
        <v>621</v>
      </c>
      <c r="DN16" s="145" t="s">
        <v>621</v>
      </c>
      <c r="DO16" s="145" t="s">
        <v>621</v>
      </c>
      <c r="DP16" s="145" t="s">
        <v>621</v>
      </c>
    </row>
    <row r="17" spans="1:120" s="3" customFormat="1" ht="75" customHeight="1" x14ac:dyDescent="0.25">
      <c r="A17" s="151"/>
      <c r="B17" s="151"/>
      <c r="C17" s="151"/>
      <c r="D17" s="151"/>
      <c r="E17" s="151"/>
      <c r="F17" s="151"/>
      <c r="G17" s="151"/>
      <c r="H17" s="325"/>
      <c r="I17" s="151"/>
      <c r="J17" s="151"/>
      <c r="K17" s="151"/>
      <c r="L17" s="165"/>
      <c r="M17" s="166" t="s">
        <v>241</v>
      </c>
      <c r="N17" s="167" t="s">
        <v>686</v>
      </c>
      <c r="O17" s="152"/>
      <c r="P17" s="166" t="s">
        <v>241</v>
      </c>
      <c r="Q17" s="167" t="s">
        <v>687</v>
      </c>
      <c r="R17" s="152"/>
      <c r="S17" s="166" t="s">
        <v>241</v>
      </c>
      <c r="T17" s="167" t="s">
        <v>688</v>
      </c>
      <c r="U17" s="152"/>
      <c r="V17" s="151"/>
      <c r="W17" s="151"/>
      <c r="X17" s="165"/>
      <c r="Y17" s="166" t="s">
        <v>242</v>
      </c>
      <c r="Z17" s="167" t="s">
        <v>689</v>
      </c>
      <c r="AA17" s="152"/>
      <c r="AB17" s="166" t="s">
        <v>242</v>
      </c>
      <c r="AC17" s="167" t="s">
        <v>690</v>
      </c>
      <c r="AD17" s="152"/>
      <c r="AE17" s="166" t="s">
        <v>242</v>
      </c>
      <c r="AF17" s="167" t="s">
        <v>691</v>
      </c>
      <c r="AG17" s="153" t="s">
        <v>621</v>
      </c>
      <c r="AH17" s="153" t="s">
        <v>621</v>
      </c>
      <c r="AI17" s="153" t="s">
        <v>621</v>
      </c>
      <c r="AJ17" s="153" t="s">
        <v>621</v>
      </c>
      <c r="AK17" s="153" t="s">
        <v>621</v>
      </c>
      <c r="AL17" s="153" t="s">
        <v>621</v>
      </c>
      <c r="AM17" s="153" t="s">
        <v>621</v>
      </c>
      <c r="AN17" s="153" t="s">
        <v>621</v>
      </c>
      <c r="AO17" s="153" t="s">
        <v>621</v>
      </c>
      <c r="AP17" s="153" t="s">
        <v>621</v>
      </c>
      <c r="AQ17" s="153" t="s">
        <v>621</v>
      </c>
      <c r="AR17" s="153" t="s">
        <v>621</v>
      </c>
      <c r="AS17" s="153" t="s">
        <v>621</v>
      </c>
      <c r="AT17" s="153" t="s">
        <v>621</v>
      </c>
      <c r="AU17" s="153" t="s">
        <v>621</v>
      </c>
      <c r="AV17" s="153" t="s">
        <v>621</v>
      </c>
      <c r="AW17" s="153" t="s">
        <v>621</v>
      </c>
      <c r="AX17" s="153" t="s">
        <v>621</v>
      </c>
      <c r="AY17" s="153" t="s">
        <v>621</v>
      </c>
      <c r="AZ17" s="153" t="s">
        <v>621</v>
      </c>
      <c r="BA17" s="153" t="s">
        <v>621</v>
      </c>
      <c r="BB17" s="153" t="s">
        <v>621</v>
      </c>
      <c r="BC17" s="153" t="s">
        <v>621</v>
      </c>
      <c r="BD17" s="153" t="s">
        <v>621</v>
      </c>
      <c r="BE17" s="153" t="s">
        <v>621</v>
      </c>
      <c r="BF17" s="153" t="s">
        <v>621</v>
      </c>
      <c r="BG17" s="153" t="s">
        <v>621</v>
      </c>
      <c r="BH17" s="153" t="s">
        <v>621</v>
      </c>
      <c r="BI17" s="153" t="s">
        <v>621</v>
      </c>
      <c r="BJ17" s="153" t="s">
        <v>621</v>
      </c>
      <c r="BK17" s="153" t="s">
        <v>621</v>
      </c>
      <c r="BL17" s="153" t="s">
        <v>621</v>
      </c>
      <c r="BM17" s="153" t="s">
        <v>621</v>
      </c>
      <c r="BN17" s="153" t="s">
        <v>621</v>
      </c>
      <c r="BO17" s="153" t="s">
        <v>621</v>
      </c>
      <c r="BP17" s="153" t="s">
        <v>621</v>
      </c>
      <c r="BQ17" s="153" t="s">
        <v>621</v>
      </c>
      <c r="BR17" s="153" t="s">
        <v>621</v>
      </c>
      <c r="BS17" s="153" t="s">
        <v>621</v>
      </c>
      <c r="BT17" s="153" t="s">
        <v>621</v>
      </c>
      <c r="BU17" s="153" t="s">
        <v>621</v>
      </c>
      <c r="BV17" s="153" t="s">
        <v>621</v>
      </c>
      <c r="BW17" s="153" t="s">
        <v>621</v>
      </c>
      <c r="BX17" s="153" t="s">
        <v>621</v>
      </c>
      <c r="BY17" s="153" t="s">
        <v>621</v>
      </c>
      <c r="BZ17" s="153" t="s">
        <v>621</v>
      </c>
      <c r="CA17" s="153" t="s">
        <v>621</v>
      </c>
      <c r="CB17" s="153" t="s">
        <v>621</v>
      </c>
      <c r="CC17" s="153" t="s">
        <v>621</v>
      </c>
      <c r="CD17" s="153" t="s">
        <v>621</v>
      </c>
      <c r="CE17" s="153" t="s">
        <v>621</v>
      </c>
      <c r="CF17" s="153" t="s">
        <v>621</v>
      </c>
      <c r="CG17" s="153" t="s">
        <v>621</v>
      </c>
      <c r="CH17" s="153" t="s">
        <v>621</v>
      </c>
      <c r="CI17" s="153" t="s">
        <v>621</v>
      </c>
      <c r="CJ17" s="153" t="s">
        <v>621</v>
      </c>
      <c r="CK17" s="153" t="s">
        <v>621</v>
      </c>
      <c r="CL17" s="153" t="s">
        <v>621</v>
      </c>
      <c r="CM17" s="153" t="s">
        <v>621</v>
      </c>
      <c r="CN17" s="153" t="s">
        <v>621</v>
      </c>
      <c r="CO17" s="153" t="s">
        <v>621</v>
      </c>
      <c r="CP17" s="153" t="s">
        <v>621</v>
      </c>
      <c r="CQ17" s="153" t="s">
        <v>621</v>
      </c>
      <c r="CR17" s="153" t="s">
        <v>621</v>
      </c>
      <c r="CS17" s="153" t="s">
        <v>621</v>
      </c>
      <c r="CT17" s="153" t="s">
        <v>621</v>
      </c>
      <c r="CU17" s="153" t="s">
        <v>621</v>
      </c>
      <c r="CV17" s="153" t="s">
        <v>621</v>
      </c>
      <c r="CW17" s="153" t="s">
        <v>621</v>
      </c>
      <c r="CX17" s="153" t="s">
        <v>621</v>
      </c>
      <c r="CY17" s="153" t="s">
        <v>621</v>
      </c>
      <c r="CZ17" s="153" t="s">
        <v>621</v>
      </c>
      <c r="DA17" s="153" t="s">
        <v>621</v>
      </c>
      <c r="DB17" s="153" t="s">
        <v>621</v>
      </c>
      <c r="DC17" s="153" t="s">
        <v>621</v>
      </c>
      <c r="DD17" s="153" t="s">
        <v>621</v>
      </c>
      <c r="DE17" s="153" t="s">
        <v>621</v>
      </c>
      <c r="DF17" s="153" t="s">
        <v>621</v>
      </c>
      <c r="DG17" s="153" t="s">
        <v>621</v>
      </c>
      <c r="DH17" s="153" t="s">
        <v>621</v>
      </c>
      <c r="DI17" s="153" t="s">
        <v>621</v>
      </c>
      <c r="DJ17" s="153" t="s">
        <v>621</v>
      </c>
      <c r="DK17" s="153" t="s">
        <v>621</v>
      </c>
      <c r="DL17" s="153" t="s">
        <v>621</v>
      </c>
      <c r="DM17" s="151"/>
      <c r="DN17" s="151"/>
      <c r="DO17" s="151"/>
      <c r="DP17" s="151"/>
    </row>
    <row r="18" spans="1:120" s="146" customFormat="1" ht="24" customHeight="1" x14ac:dyDescent="0.25">
      <c r="A18" s="310" t="s">
        <v>87</v>
      </c>
      <c r="B18" s="310" t="s">
        <v>88</v>
      </c>
      <c r="C18" s="310" t="s">
        <v>1111</v>
      </c>
      <c r="D18" s="310" t="s">
        <v>22</v>
      </c>
      <c r="E18" s="312" t="s">
        <v>692</v>
      </c>
      <c r="F18" s="142" t="s">
        <v>91</v>
      </c>
      <c r="G18" s="142" t="s">
        <v>92</v>
      </c>
      <c r="H18" s="325"/>
      <c r="I18" s="141" t="s">
        <v>693</v>
      </c>
      <c r="J18" s="310" t="s">
        <v>694</v>
      </c>
      <c r="K18" s="310" t="s">
        <v>695</v>
      </c>
      <c r="L18" s="326">
        <v>1</v>
      </c>
      <c r="M18" s="320">
        <v>0</v>
      </c>
      <c r="N18" s="321" t="s">
        <v>677</v>
      </c>
      <c r="O18" s="310" t="s">
        <v>696</v>
      </c>
      <c r="P18" s="320">
        <v>0</v>
      </c>
      <c r="Q18" s="321" t="s">
        <v>677</v>
      </c>
      <c r="R18" s="310" t="s">
        <v>697</v>
      </c>
      <c r="S18" s="321" t="s">
        <v>677</v>
      </c>
      <c r="T18" s="321" t="s">
        <v>677</v>
      </c>
      <c r="U18" s="310" t="s">
        <v>698</v>
      </c>
      <c r="V18" s="142" t="s">
        <v>699</v>
      </c>
      <c r="W18" s="142" t="s">
        <v>700</v>
      </c>
      <c r="X18" s="160">
        <v>1</v>
      </c>
      <c r="Y18" s="168">
        <v>0.05</v>
      </c>
      <c r="Z18" s="168">
        <v>0.05</v>
      </c>
      <c r="AA18" s="142" t="s">
        <v>701</v>
      </c>
      <c r="AB18" s="168">
        <v>0.4</v>
      </c>
      <c r="AC18" s="168">
        <v>0.4</v>
      </c>
      <c r="AD18" s="142" t="s">
        <v>702</v>
      </c>
      <c r="AE18" s="168">
        <v>0.45</v>
      </c>
      <c r="AF18" s="168">
        <v>0.45</v>
      </c>
      <c r="AG18" s="142" t="s">
        <v>698</v>
      </c>
      <c r="AH18" s="142" t="s">
        <v>703</v>
      </c>
      <c r="AI18" s="142" t="s">
        <v>704</v>
      </c>
      <c r="AJ18" s="145" t="s">
        <v>621</v>
      </c>
      <c r="AK18" s="145" t="s">
        <v>621</v>
      </c>
      <c r="AL18" s="145" t="s">
        <v>621</v>
      </c>
      <c r="AM18" s="145" t="s">
        <v>621</v>
      </c>
      <c r="AN18" s="145" t="s">
        <v>621</v>
      </c>
      <c r="AO18" s="145" t="s">
        <v>621</v>
      </c>
      <c r="AP18" s="145" t="s">
        <v>621</v>
      </c>
      <c r="AQ18" s="145" t="s">
        <v>621</v>
      </c>
      <c r="AR18" s="145" t="s">
        <v>621</v>
      </c>
      <c r="AS18" s="145" t="s">
        <v>621</v>
      </c>
      <c r="AT18" s="145" t="s">
        <v>621</v>
      </c>
      <c r="AU18" s="145" t="s">
        <v>621</v>
      </c>
      <c r="AV18" s="145" t="s">
        <v>621</v>
      </c>
      <c r="AW18" s="145" t="s">
        <v>621</v>
      </c>
      <c r="AX18" s="145" t="s">
        <v>621</v>
      </c>
      <c r="AY18" s="145" t="s">
        <v>621</v>
      </c>
      <c r="AZ18" s="145" t="s">
        <v>621</v>
      </c>
      <c r="BA18" s="145" t="s">
        <v>621</v>
      </c>
      <c r="BB18" s="145" t="s">
        <v>621</v>
      </c>
      <c r="BC18" s="145" t="s">
        <v>621</v>
      </c>
      <c r="BD18" s="145" t="s">
        <v>621</v>
      </c>
      <c r="BE18" s="145" t="s">
        <v>621</v>
      </c>
      <c r="BF18" s="145" t="s">
        <v>621</v>
      </c>
      <c r="BG18" s="145" t="s">
        <v>621</v>
      </c>
      <c r="BH18" s="145" t="s">
        <v>621</v>
      </c>
      <c r="BI18" s="145" t="s">
        <v>621</v>
      </c>
      <c r="BJ18" s="145" t="s">
        <v>621</v>
      </c>
      <c r="BK18" s="145" t="s">
        <v>621</v>
      </c>
      <c r="BL18" s="145" t="s">
        <v>621</v>
      </c>
      <c r="BM18" s="145" t="s">
        <v>621</v>
      </c>
      <c r="BN18" s="145" t="s">
        <v>621</v>
      </c>
      <c r="BO18" s="145" t="s">
        <v>621</v>
      </c>
      <c r="BP18" s="145" t="s">
        <v>621</v>
      </c>
      <c r="BQ18" s="145" t="s">
        <v>621</v>
      </c>
      <c r="BR18" s="145" t="s">
        <v>621</v>
      </c>
      <c r="BS18" s="145" t="s">
        <v>621</v>
      </c>
      <c r="BT18" s="145" t="s">
        <v>621</v>
      </c>
      <c r="BU18" s="145" t="s">
        <v>621</v>
      </c>
      <c r="BV18" s="145" t="s">
        <v>621</v>
      </c>
      <c r="BW18" s="145" t="s">
        <v>621</v>
      </c>
      <c r="BX18" s="145" t="s">
        <v>621</v>
      </c>
      <c r="BY18" s="145" t="s">
        <v>621</v>
      </c>
      <c r="BZ18" s="145" t="s">
        <v>621</v>
      </c>
      <c r="CA18" s="145" t="s">
        <v>621</v>
      </c>
      <c r="CB18" s="145" t="s">
        <v>621</v>
      </c>
      <c r="CC18" s="145" t="s">
        <v>621</v>
      </c>
      <c r="CD18" s="145" t="s">
        <v>621</v>
      </c>
      <c r="CE18" s="145" t="s">
        <v>621</v>
      </c>
      <c r="CF18" s="145" t="s">
        <v>621</v>
      </c>
      <c r="CG18" s="145" t="s">
        <v>621</v>
      </c>
      <c r="CH18" s="145" t="s">
        <v>621</v>
      </c>
      <c r="CI18" s="145" t="s">
        <v>621</v>
      </c>
      <c r="CJ18" s="145" t="s">
        <v>621</v>
      </c>
      <c r="CK18" s="145" t="s">
        <v>621</v>
      </c>
      <c r="CL18" s="145" t="s">
        <v>621</v>
      </c>
      <c r="CM18" s="145" t="s">
        <v>621</v>
      </c>
      <c r="CN18" s="145" t="s">
        <v>621</v>
      </c>
      <c r="CO18" s="145" t="s">
        <v>621</v>
      </c>
      <c r="CP18" s="145" t="s">
        <v>621</v>
      </c>
      <c r="CQ18" s="145" t="s">
        <v>621</v>
      </c>
      <c r="CR18" s="145" t="s">
        <v>621</v>
      </c>
      <c r="CS18" s="145" t="s">
        <v>621</v>
      </c>
      <c r="CT18" s="145" t="s">
        <v>621</v>
      </c>
      <c r="CU18" s="145" t="s">
        <v>621</v>
      </c>
      <c r="CV18" s="145" t="s">
        <v>621</v>
      </c>
      <c r="CW18" s="145" t="s">
        <v>621</v>
      </c>
      <c r="CX18" s="145" t="s">
        <v>621</v>
      </c>
      <c r="CY18" s="145" t="s">
        <v>621</v>
      </c>
      <c r="CZ18" s="145" t="s">
        <v>621</v>
      </c>
      <c r="DA18" s="145" t="s">
        <v>621</v>
      </c>
      <c r="DB18" s="145" t="s">
        <v>621</v>
      </c>
      <c r="DC18" s="145" t="s">
        <v>621</v>
      </c>
      <c r="DD18" s="145" t="s">
        <v>621</v>
      </c>
      <c r="DE18" s="145" t="s">
        <v>621</v>
      </c>
      <c r="DF18" s="145" t="s">
        <v>621</v>
      </c>
      <c r="DG18" s="145" t="s">
        <v>621</v>
      </c>
      <c r="DH18" s="145" t="s">
        <v>621</v>
      </c>
      <c r="DI18" s="145" t="s">
        <v>621</v>
      </c>
      <c r="DJ18" s="145" t="s">
        <v>621</v>
      </c>
      <c r="DK18" s="145" t="s">
        <v>621</v>
      </c>
      <c r="DL18" s="145" t="s">
        <v>621</v>
      </c>
      <c r="DM18" s="145" t="s">
        <v>621</v>
      </c>
      <c r="DN18" s="145" t="s">
        <v>621</v>
      </c>
      <c r="DO18" s="145" t="s">
        <v>621</v>
      </c>
      <c r="DP18" s="145" t="s">
        <v>621</v>
      </c>
    </row>
    <row r="19" spans="1:120" s="146" customFormat="1" ht="60" customHeight="1" x14ac:dyDescent="0.25">
      <c r="A19" s="314"/>
      <c r="B19" s="314"/>
      <c r="C19" s="314"/>
      <c r="D19" s="314"/>
      <c r="E19" s="315"/>
      <c r="F19" s="148" t="s">
        <v>91</v>
      </c>
      <c r="G19" s="148" t="s">
        <v>92</v>
      </c>
      <c r="H19" s="325"/>
      <c r="I19" s="147" t="s">
        <v>705</v>
      </c>
      <c r="J19" s="311"/>
      <c r="K19" s="311"/>
      <c r="L19" s="317"/>
      <c r="M19" s="319"/>
      <c r="N19" s="319"/>
      <c r="O19" s="311"/>
      <c r="P19" s="319"/>
      <c r="Q19" s="319"/>
      <c r="R19" s="311"/>
      <c r="S19" s="319"/>
      <c r="T19" s="319"/>
      <c r="U19" s="311"/>
      <c r="V19" s="148" t="s">
        <v>706</v>
      </c>
      <c r="W19" s="148" t="s">
        <v>707</v>
      </c>
      <c r="X19" s="177">
        <v>350</v>
      </c>
      <c r="Y19" s="163">
        <v>0</v>
      </c>
      <c r="Z19" s="170" t="s">
        <v>677</v>
      </c>
      <c r="AA19" s="148" t="s">
        <v>708</v>
      </c>
      <c r="AB19" s="163">
        <v>0</v>
      </c>
      <c r="AC19" s="170" t="s">
        <v>677</v>
      </c>
      <c r="AD19" s="148" t="s">
        <v>709</v>
      </c>
      <c r="AE19" s="170" t="s">
        <v>677</v>
      </c>
      <c r="AF19" s="170" t="s">
        <v>677</v>
      </c>
      <c r="AG19" s="148" t="s">
        <v>709</v>
      </c>
      <c r="AH19" s="148" t="s">
        <v>703</v>
      </c>
      <c r="AI19" s="148" t="s">
        <v>704</v>
      </c>
      <c r="AJ19" s="145" t="s">
        <v>621</v>
      </c>
      <c r="AK19" s="145" t="s">
        <v>621</v>
      </c>
      <c r="AL19" s="145" t="s">
        <v>621</v>
      </c>
      <c r="AM19" s="145" t="s">
        <v>621</v>
      </c>
      <c r="AN19" s="145" t="s">
        <v>621</v>
      </c>
      <c r="AO19" s="145" t="s">
        <v>621</v>
      </c>
      <c r="AP19" s="145" t="s">
        <v>621</v>
      </c>
      <c r="AQ19" s="145" t="s">
        <v>621</v>
      </c>
      <c r="AR19" s="145" t="s">
        <v>621</v>
      </c>
      <c r="AS19" s="145" t="s">
        <v>621</v>
      </c>
      <c r="AT19" s="145" t="s">
        <v>621</v>
      </c>
      <c r="AU19" s="145" t="s">
        <v>621</v>
      </c>
      <c r="AV19" s="145" t="s">
        <v>621</v>
      </c>
      <c r="AW19" s="145" t="s">
        <v>621</v>
      </c>
      <c r="AX19" s="145" t="s">
        <v>621</v>
      </c>
      <c r="AY19" s="145" t="s">
        <v>621</v>
      </c>
      <c r="AZ19" s="145" t="s">
        <v>621</v>
      </c>
      <c r="BA19" s="145" t="s">
        <v>621</v>
      </c>
      <c r="BB19" s="145" t="s">
        <v>621</v>
      </c>
      <c r="BC19" s="145" t="s">
        <v>621</v>
      </c>
      <c r="BD19" s="145" t="s">
        <v>621</v>
      </c>
      <c r="BE19" s="145" t="s">
        <v>621</v>
      </c>
      <c r="BF19" s="145" t="s">
        <v>621</v>
      </c>
      <c r="BG19" s="145" t="s">
        <v>621</v>
      </c>
      <c r="BH19" s="145" t="s">
        <v>621</v>
      </c>
      <c r="BI19" s="145" t="s">
        <v>621</v>
      </c>
      <c r="BJ19" s="145" t="s">
        <v>621</v>
      </c>
      <c r="BK19" s="145" t="s">
        <v>621</v>
      </c>
      <c r="BL19" s="145" t="s">
        <v>621</v>
      </c>
      <c r="BM19" s="145" t="s">
        <v>621</v>
      </c>
      <c r="BN19" s="145" t="s">
        <v>621</v>
      </c>
      <c r="BO19" s="145" t="s">
        <v>621</v>
      </c>
      <c r="BP19" s="145" t="s">
        <v>621</v>
      </c>
      <c r="BQ19" s="145" t="s">
        <v>621</v>
      </c>
      <c r="BR19" s="145" t="s">
        <v>621</v>
      </c>
      <c r="BS19" s="145" t="s">
        <v>621</v>
      </c>
      <c r="BT19" s="145" t="s">
        <v>621</v>
      </c>
      <c r="BU19" s="145" t="s">
        <v>621</v>
      </c>
      <c r="BV19" s="145" t="s">
        <v>621</v>
      </c>
      <c r="BW19" s="145" t="s">
        <v>621</v>
      </c>
      <c r="BX19" s="145" t="s">
        <v>621</v>
      </c>
      <c r="BY19" s="145" t="s">
        <v>621</v>
      </c>
      <c r="BZ19" s="145" t="s">
        <v>621</v>
      </c>
      <c r="CA19" s="145" t="s">
        <v>621</v>
      </c>
      <c r="CB19" s="145" t="s">
        <v>621</v>
      </c>
      <c r="CC19" s="145" t="s">
        <v>621</v>
      </c>
      <c r="CD19" s="145" t="s">
        <v>621</v>
      </c>
      <c r="CE19" s="145" t="s">
        <v>621</v>
      </c>
      <c r="CF19" s="145" t="s">
        <v>621</v>
      </c>
      <c r="CG19" s="145" t="s">
        <v>621</v>
      </c>
      <c r="CH19" s="145" t="s">
        <v>621</v>
      </c>
      <c r="CI19" s="145" t="s">
        <v>621</v>
      </c>
      <c r="CJ19" s="145" t="s">
        <v>621</v>
      </c>
      <c r="CK19" s="145" t="s">
        <v>621</v>
      </c>
      <c r="CL19" s="145" t="s">
        <v>621</v>
      </c>
      <c r="CM19" s="145" t="s">
        <v>621</v>
      </c>
      <c r="CN19" s="145" t="s">
        <v>621</v>
      </c>
      <c r="CO19" s="145" t="s">
        <v>621</v>
      </c>
      <c r="CP19" s="145" t="s">
        <v>621</v>
      </c>
      <c r="CQ19" s="145" t="s">
        <v>621</v>
      </c>
      <c r="CR19" s="145" t="s">
        <v>621</v>
      </c>
      <c r="CS19" s="145" t="s">
        <v>621</v>
      </c>
      <c r="CT19" s="145" t="s">
        <v>621</v>
      </c>
      <c r="CU19" s="145" t="s">
        <v>621</v>
      </c>
      <c r="CV19" s="145" t="s">
        <v>621</v>
      </c>
      <c r="CW19" s="145" t="s">
        <v>621</v>
      </c>
      <c r="CX19" s="145" t="s">
        <v>621</v>
      </c>
      <c r="CY19" s="145" t="s">
        <v>621</v>
      </c>
      <c r="CZ19" s="145" t="s">
        <v>621</v>
      </c>
      <c r="DA19" s="145" t="s">
        <v>621</v>
      </c>
      <c r="DB19" s="145" t="s">
        <v>621</v>
      </c>
      <c r="DC19" s="145" t="s">
        <v>621</v>
      </c>
      <c r="DD19" s="145" t="s">
        <v>621</v>
      </c>
      <c r="DE19" s="145" t="s">
        <v>621</v>
      </c>
      <c r="DF19" s="145" t="s">
        <v>621</v>
      </c>
      <c r="DG19" s="145" t="s">
        <v>621</v>
      </c>
      <c r="DH19" s="145" t="s">
        <v>621</v>
      </c>
      <c r="DI19" s="145" t="s">
        <v>621</v>
      </c>
      <c r="DJ19" s="145" t="s">
        <v>621</v>
      </c>
      <c r="DK19" s="145" t="s">
        <v>621</v>
      </c>
      <c r="DL19" s="145" t="s">
        <v>621</v>
      </c>
      <c r="DM19" s="145" t="s">
        <v>621</v>
      </c>
      <c r="DN19" s="145" t="s">
        <v>621</v>
      </c>
      <c r="DO19" s="145" t="s">
        <v>621</v>
      </c>
      <c r="DP19" s="145" t="s">
        <v>621</v>
      </c>
    </row>
    <row r="20" spans="1:120" s="146" customFormat="1" ht="33.75" customHeight="1" x14ac:dyDescent="0.25">
      <c r="A20" s="314"/>
      <c r="B20" s="314"/>
      <c r="C20" s="314"/>
      <c r="D20" s="314"/>
      <c r="E20" s="315"/>
      <c r="F20" s="148" t="s">
        <v>644</v>
      </c>
      <c r="G20" s="148" t="s">
        <v>645</v>
      </c>
      <c r="H20" s="325"/>
      <c r="I20" s="147" t="s">
        <v>710</v>
      </c>
      <c r="J20" s="314" t="s">
        <v>711</v>
      </c>
      <c r="K20" s="314" t="s">
        <v>712</v>
      </c>
      <c r="L20" s="316">
        <v>1</v>
      </c>
      <c r="M20" s="318">
        <v>0.08</v>
      </c>
      <c r="N20" s="318">
        <v>0.08</v>
      </c>
      <c r="O20" s="314" t="s">
        <v>713</v>
      </c>
      <c r="P20" s="318">
        <v>0.17</v>
      </c>
      <c r="Q20" s="318">
        <v>0.17</v>
      </c>
      <c r="R20" s="314" t="s">
        <v>714</v>
      </c>
      <c r="S20" s="318">
        <v>0.26</v>
      </c>
      <c r="T20" s="318">
        <v>0.26</v>
      </c>
      <c r="U20" s="314" t="s">
        <v>715</v>
      </c>
      <c r="V20" s="148" t="s">
        <v>716</v>
      </c>
      <c r="W20" s="148" t="s">
        <v>717</v>
      </c>
      <c r="X20" s="162">
        <v>1</v>
      </c>
      <c r="Y20" s="163">
        <v>7.0000000000000007E-2</v>
      </c>
      <c r="Z20" s="163">
        <v>7.0000000000000007E-2</v>
      </c>
      <c r="AA20" s="148" t="s">
        <v>718</v>
      </c>
      <c r="AB20" s="163">
        <v>0.16</v>
      </c>
      <c r="AC20" s="163">
        <v>0.16</v>
      </c>
      <c r="AD20" s="148" t="s">
        <v>719</v>
      </c>
      <c r="AE20" s="163">
        <v>0.22</v>
      </c>
      <c r="AF20" s="163">
        <v>0.22</v>
      </c>
      <c r="AG20" s="148" t="s">
        <v>720</v>
      </c>
      <c r="AH20" s="148" t="s">
        <v>703</v>
      </c>
      <c r="AI20" s="148" t="s">
        <v>704</v>
      </c>
      <c r="AJ20" s="145" t="s">
        <v>621</v>
      </c>
      <c r="AK20" s="145" t="s">
        <v>621</v>
      </c>
      <c r="AL20" s="145" t="s">
        <v>621</v>
      </c>
      <c r="AM20" s="145" t="s">
        <v>621</v>
      </c>
      <c r="AN20" s="145" t="s">
        <v>621</v>
      </c>
      <c r="AO20" s="145" t="s">
        <v>621</v>
      </c>
      <c r="AP20" s="145" t="s">
        <v>621</v>
      </c>
      <c r="AQ20" s="145" t="s">
        <v>621</v>
      </c>
      <c r="AR20" s="145" t="s">
        <v>621</v>
      </c>
      <c r="AS20" s="145" t="s">
        <v>621</v>
      </c>
      <c r="AT20" s="145" t="s">
        <v>621</v>
      </c>
      <c r="AU20" s="145" t="s">
        <v>621</v>
      </c>
      <c r="AV20" s="145" t="s">
        <v>621</v>
      </c>
      <c r="AW20" s="145" t="s">
        <v>621</v>
      </c>
      <c r="AX20" s="145" t="s">
        <v>621</v>
      </c>
      <c r="AY20" s="145" t="s">
        <v>621</v>
      </c>
      <c r="AZ20" s="145" t="s">
        <v>621</v>
      </c>
      <c r="BA20" s="145" t="s">
        <v>621</v>
      </c>
      <c r="BB20" s="145" t="s">
        <v>621</v>
      </c>
      <c r="BC20" s="145" t="s">
        <v>621</v>
      </c>
      <c r="BD20" s="145" t="s">
        <v>621</v>
      </c>
      <c r="BE20" s="145" t="s">
        <v>621</v>
      </c>
      <c r="BF20" s="145" t="s">
        <v>621</v>
      </c>
      <c r="BG20" s="145" t="s">
        <v>621</v>
      </c>
      <c r="BH20" s="145" t="s">
        <v>621</v>
      </c>
      <c r="BI20" s="145" t="s">
        <v>621</v>
      </c>
      <c r="BJ20" s="145" t="s">
        <v>621</v>
      </c>
      <c r="BK20" s="145" t="s">
        <v>621</v>
      </c>
      <c r="BL20" s="145" t="s">
        <v>621</v>
      </c>
      <c r="BM20" s="145" t="s">
        <v>621</v>
      </c>
      <c r="BN20" s="145" t="s">
        <v>621</v>
      </c>
      <c r="BO20" s="145" t="s">
        <v>621</v>
      </c>
      <c r="BP20" s="145" t="s">
        <v>621</v>
      </c>
      <c r="BQ20" s="145" t="s">
        <v>621</v>
      </c>
      <c r="BR20" s="145" t="s">
        <v>621</v>
      </c>
      <c r="BS20" s="145" t="s">
        <v>621</v>
      </c>
      <c r="BT20" s="145" t="s">
        <v>621</v>
      </c>
      <c r="BU20" s="145" t="s">
        <v>621</v>
      </c>
      <c r="BV20" s="145" t="s">
        <v>621</v>
      </c>
      <c r="BW20" s="145" t="s">
        <v>621</v>
      </c>
      <c r="BX20" s="145" t="s">
        <v>621</v>
      </c>
      <c r="BY20" s="145" t="s">
        <v>621</v>
      </c>
      <c r="BZ20" s="145" t="s">
        <v>621</v>
      </c>
      <c r="CA20" s="145" t="s">
        <v>621</v>
      </c>
      <c r="CB20" s="145" t="s">
        <v>621</v>
      </c>
      <c r="CC20" s="145" t="s">
        <v>621</v>
      </c>
      <c r="CD20" s="145" t="s">
        <v>621</v>
      </c>
      <c r="CE20" s="145" t="s">
        <v>621</v>
      </c>
      <c r="CF20" s="145" t="s">
        <v>621</v>
      </c>
      <c r="CG20" s="145" t="s">
        <v>621</v>
      </c>
      <c r="CH20" s="145" t="s">
        <v>621</v>
      </c>
      <c r="CI20" s="145" t="s">
        <v>621</v>
      </c>
      <c r="CJ20" s="145" t="s">
        <v>621</v>
      </c>
      <c r="CK20" s="145" t="s">
        <v>621</v>
      </c>
      <c r="CL20" s="145" t="s">
        <v>621</v>
      </c>
      <c r="CM20" s="145" t="s">
        <v>621</v>
      </c>
      <c r="CN20" s="145" t="s">
        <v>621</v>
      </c>
      <c r="CO20" s="145" t="s">
        <v>621</v>
      </c>
      <c r="CP20" s="145" t="s">
        <v>621</v>
      </c>
      <c r="CQ20" s="145" t="s">
        <v>621</v>
      </c>
      <c r="CR20" s="145" t="s">
        <v>621</v>
      </c>
      <c r="CS20" s="145" t="s">
        <v>621</v>
      </c>
      <c r="CT20" s="145" t="s">
        <v>621</v>
      </c>
      <c r="CU20" s="145" t="s">
        <v>621</v>
      </c>
      <c r="CV20" s="145" t="s">
        <v>621</v>
      </c>
      <c r="CW20" s="145" t="s">
        <v>621</v>
      </c>
      <c r="CX20" s="145" t="s">
        <v>621</v>
      </c>
      <c r="CY20" s="145" t="s">
        <v>621</v>
      </c>
      <c r="CZ20" s="145" t="s">
        <v>621</v>
      </c>
      <c r="DA20" s="145" t="s">
        <v>621</v>
      </c>
      <c r="DB20" s="145" t="s">
        <v>621</v>
      </c>
      <c r="DC20" s="145" t="s">
        <v>621</v>
      </c>
      <c r="DD20" s="145" t="s">
        <v>621</v>
      </c>
      <c r="DE20" s="145" t="s">
        <v>621</v>
      </c>
      <c r="DF20" s="145" t="s">
        <v>621</v>
      </c>
      <c r="DG20" s="145" t="s">
        <v>621</v>
      </c>
      <c r="DH20" s="145" t="s">
        <v>621</v>
      </c>
      <c r="DI20" s="145" t="s">
        <v>621</v>
      </c>
      <c r="DJ20" s="145" t="s">
        <v>621</v>
      </c>
      <c r="DK20" s="145" t="s">
        <v>621</v>
      </c>
      <c r="DL20" s="145" t="s">
        <v>621</v>
      </c>
      <c r="DM20" s="145" t="s">
        <v>621</v>
      </c>
      <c r="DN20" s="145" t="s">
        <v>621</v>
      </c>
      <c r="DO20" s="145" t="s">
        <v>621</v>
      </c>
      <c r="DP20" s="145" t="s">
        <v>621</v>
      </c>
    </row>
    <row r="21" spans="1:120" s="146" customFormat="1" ht="33.75" customHeight="1" x14ac:dyDescent="0.25">
      <c r="A21" s="311"/>
      <c r="B21" s="311"/>
      <c r="C21" s="311"/>
      <c r="D21" s="311"/>
      <c r="E21" s="313"/>
      <c r="F21" s="148" t="s">
        <v>91</v>
      </c>
      <c r="G21" s="148" t="s">
        <v>92</v>
      </c>
      <c r="H21" s="325"/>
      <c r="I21" s="147" t="s">
        <v>721</v>
      </c>
      <c r="J21" s="311"/>
      <c r="K21" s="311"/>
      <c r="L21" s="317"/>
      <c r="M21" s="319"/>
      <c r="N21" s="319"/>
      <c r="O21" s="311"/>
      <c r="P21" s="319"/>
      <c r="Q21" s="319"/>
      <c r="R21" s="311"/>
      <c r="S21" s="319"/>
      <c r="T21" s="319"/>
      <c r="U21" s="311"/>
      <c r="V21" s="148" t="s">
        <v>722</v>
      </c>
      <c r="W21" s="148" t="s">
        <v>723</v>
      </c>
      <c r="X21" s="162">
        <v>1</v>
      </c>
      <c r="Y21" s="163">
        <v>0.05</v>
      </c>
      <c r="Z21" s="163">
        <v>0.05</v>
      </c>
      <c r="AA21" s="148" t="s">
        <v>701</v>
      </c>
      <c r="AB21" s="170" t="s">
        <v>677</v>
      </c>
      <c r="AC21" s="170" t="s">
        <v>677</v>
      </c>
      <c r="AD21" s="148" t="s">
        <v>724</v>
      </c>
      <c r="AE21" s="170" t="s">
        <v>677</v>
      </c>
      <c r="AF21" s="170" t="s">
        <v>677</v>
      </c>
      <c r="AG21" s="148" t="s">
        <v>725</v>
      </c>
      <c r="AH21" s="148" t="s">
        <v>703</v>
      </c>
      <c r="AI21" s="148" t="s">
        <v>704</v>
      </c>
      <c r="AJ21" s="145" t="s">
        <v>621</v>
      </c>
      <c r="AK21" s="145" t="s">
        <v>621</v>
      </c>
      <c r="AL21" s="145" t="s">
        <v>621</v>
      </c>
      <c r="AM21" s="145" t="s">
        <v>621</v>
      </c>
      <c r="AN21" s="145" t="s">
        <v>621</v>
      </c>
      <c r="AO21" s="145" t="s">
        <v>621</v>
      </c>
      <c r="AP21" s="145" t="s">
        <v>621</v>
      </c>
      <c r="AQ21" s="145" t="s">
        <v>621</v>
      </c>
      <c r="AR21" s="145" t="s">
        <v>621</v>
      </c>
      <c r="AS21" s="145" t="s">
        <v>621</v>
      </c>
      <c r="AT21" s="145" t="s">
        <v>621</v>
      </c>
      <c r="AU21" s="145" t="s">
        <v>621</v>
      </c>
      <c r="AV21" s="145" t="s">
        <v>621</v>
      </c>
      <c r="AW21" s="145" t="s">
        <v>621</v>
      </c>
      <c r="AX21" s="145" t="s">
        <v>621</v>
      </c>
      <c r="AY21" s="145" t="s">
        <v>621</v>
      </c>
      <c r="AZ21" s="145" t="s">
        <v>621</v>
      </c>
      <c r="BA21" s="145" t="s">
        <v>621</v>
      </c>
      <c r="BB21" s="145" t="s">
        <v>621</v>
      </c>
      <c r="BC21" s="145" t="s">
        <v>621</v>
      </c>
      <c r="BD21" s="145" t="s">
        <v>621</v>
      </c>
      <c r="BE21" s="145" t="s">
        <v>621</v>
      </c>
      <c r="BF21" s="145" t="s">
        <v>621</v>
      </c>
      <c r="BG21" s="145" t="s">
        <v>621</v>
      </c>
      <c r="BH21" s="145" t="s">
        <v>621</v>
      </c>
      <c r="BI21" s="145" t="s">
        <v>621</v>
      </c>
      <c r="BJ21" s="145" t="s">
        <v>621</v>
      </c>
      <c r="BK21" s="145" t="s">
        <v>621</v>
      </c>
      <c r="BL21" s="145" t="s">
        <v>621</v>
      </c>
      <c r="BM21" s="145" t="s">
        <v>621</v>
      </c>
      <c r="BN21" s="145" t="s">
        <v>621</v>
      </c>
      <c r="BO21" s="145" t="s">
        <v>621</v>
      </c>
      <c r="BP21" s="145" t="s">
        <v>621</v>
      </c>
      <c r="BQ21" s="145" t="s">
        <v>621</v>
      </c>
      <c r="BR21" s="145" t="s">
        <v>621</v>
      </c>
      <c r="BS21" s="145" t="s">
        <v>621</v>
      </c>
      <c r="BT21" s="145" t="s">
        <v>621</v>
      </c>
      <c r="BU21" s="145" t="s">
        <v>621</v>
      </c>
      <c r="BV21" s="145" t="s">
        <v>621</v>
      </c>
      <c r="BW21" s="145" t="s">
        <v>621</v>
      </c>
      <c r="BX21" s="145" t="s">
        <v>621</v>
      </c>
      <c r="BY21" s="145" t="s">
        <v>621</v>
      </c>
      <c r="BZ21" s="145" t="s">
        <v>621</v>
      </c>
      <c r="CA21" s="145" t="s">
        <v>621</v>
      </c>
      <c r="CB21" s="145" t="s">
        <v>621</v>
      </c>
      <c r="CC21" s="145" t="s">
        <v>621</v>
      </c>
      <c r="CD21" s="145" t="s">
        <v>621</v>
      </c>
      <c r="CE21" s="145" t="s">
        <v>621</v>
      </c>
      <c r="CF21" s="145" t="s">
        <v>621</v>
      </c>
      <c r="CG21" s="145" t="s">
        <v>621</v>
      </c>
      <c r="CH21" s="145" t="s">
        <v>621</v>
      </c>
      <c r="CI21" s="145" t="s">
        <v>621</v>
      </c>
      <c r="CJ21" s="145" t="s">
        <v>621</v>
      </c>
      <c r="CK21" s="145" t="s">
        <v>621</v>
      </c>
      <c r="CL21" s="145" t="s">
        <v>621</v>
      </c>
      <c r="CM21" s="145" t="s">
        <v>621</v>
      </c>
      <c r="CN21" s="145" t="s">
        <v>621</v>
      </c>
      <c r="CO21" s="145" t="s">
        <v>621</v>
      </c>
      <c r="CP21" s="145" t="s">
        <v>621</v>
      </c>
      <c r="CQ21" s="145" t="s">
        <v>621</v>
      </c>
      <c r="CR21" s="145" t="s">
        <v>621</v>
      </c>
      <c r="CS21" s="145" t="s">
        <v>621</v>
      </c>
      <c r="CT21" s="145" t="s">
        <v>621</v>
      </c>
      <c r="CU21" s="145" t="s">
        <v>621</v>
      </c>
      <c r="CV21" s="145" t="s">
        <v>621</v>
      </c>
      <c r="CW21" s="145" t="s">
        <v>621</v>
      </c>
      <c r="CX21" s="145" t="s">
        <v>621</v>
      </c>
      <c r="CY21" s="145" t="s">
        <v>621</v>
      </c>
      <c r="CZ21" s="145" t="s">
        <v>621</v>
      </c>
      <c r="DA21" s="145" t="s">
        <v>621</v>
      </c>
      <c r="DB21" s="145" t="s">
        <v>621</v>
      </c>
      <c r="DC21" s="145" t="s">
        <v>621</v>
      </c>
      <c r="DD21" s="145" t="s">
        <v>621</v>
      </c>
      <c r="DE21" s="145" t="s">
        <v>621</v>
      </c>
      <c r="DF21" s="145" t="s">
        <v>621</v>
      </c>
      <c r="DG21" s="145" t="s">
        <v>621</v>
      </c>
      <c r="DH21" s="145" t="s">
        <v>621</v>
      </c>
      <c r="DI21" s="145" t="s">
        <v>621</v>
      </c>
      <c r="DJ21" s="145" t="s">
        <v>621</v>
      </c>
      <c r="DK21" s="145" t="s">
        <v>621</v>
      </c>
      <c r="DL21" s="145" t="s">
        <v>621</v>
      </c>
      <c r="DM21" s="145" t="s">
        <v>621</v>
      </c>
      <c r="DN21" s="145" t="s">
        <v>621</v>
      </c>
      <c r="DO21" s="145" t="s">
        <v>621</v>
      </c>
      <c r="DP21" s="145" t="s">
        <v>621</v>
      </c>
    </row>
    <row r="22" spans="1:120" s="3" customFormat="1" ht="75" customHeight="1" x14ac:dyDescent="0.25">
      <c r="A22" s="151"/>
      <c r="B22" s="151"/>
      <c r="C22" s="151"/>
      <c r="D22" s="151"/>
      <c r="E22" s="151"/>
      <c r="F22" s="151"/>
      <c r="G22" s="151"/>
      <c r="H22" s="325"/>
      <c r="I22" s="151"/>
      <c r="J22" s="151"/>
      <c r="K22" s="151"/>
      <c r="L22" s="165"/>
      <c r="M22" s="166" t="s">
        <v>241</v>
      </c>
      <c r="N22" s="167" t="s">
        <v>726</v>
      </c>
      <c r="O22" s="152"/>
      <c r="P22" s="166" t="s">
        <v>241</v>
      </c>
      <c r="Q22" s="167" t="s">
        <v>727</v>
      </c>
      <c r="R22" s="152"/>
      <c r="S22" s="166" t="s">
        <v>241</v>
      </c>
      <c r="T22" s="167" t="s">
        <v>728</v>
      </c>
      <c r="U22" s="152"/>
      <c r="V22" s="151"/>
      <c r="W22" s="151"/>
      <c r="X22" s="165"/>
      <c r="Y22" s="166" t="s">
        <v>242</v>
      </c>
      <c r="Z22" s="167" t="s">
        <v>729</v>
      </c>
      <c r="AA22" s="152"/>
      <c r="AB22" s="166" t="s">
        <v>242</v>
      </c>
      <c r="AC22" s="167" t="s">
        <v>730</v>
      </c>
      <c r="AD22" s="152"/>
      <c r="AE22" s="166" t="s">
        <v>242</v>
      </c>
      <c r="AF22" s="167" t="s">
        <v>731</v>
      </c>
      <c r="AG22" s="153" t="s">
        <v>621</v>
      </c>
      <c r="AH22" s="153" t="s">
        <v>621</v>
      </c>
      <c r="AI22" s="153" t="s">
        <v>621</v>
      </c>
      <c r="AJ22" s="153" t="s">
        <v>621</v>
      </c>
      <c r="AK22" s="153" t="s">
        <v>621</v>
      </c>
      <c r="AL22" s="153" t="s">
        <v>621</v>
      </c>
      <c r="AM22" s="153" t="s">
        <v>621</v>
      </c>
      <c r="AN22" s="153" t="s">
        <v>621</v>
      </c>
      <c r="AO22" s="153" t="s">
        <v>621</v>
      </c>
      <c r="AP22" s="153" t="s">
        <v>621</v>
      </c>
      <c r="AQ22" s="153" t="s">
        <v>621</v>
      </c>
      <c r="AR22" s="153" t="s">
        <v>621</v>
      </c>
      <c r="AS22" s="153" t="s">
        <v>621</v>
      </c>
      <c r="AT22" s="153" t="s">
        <v>621</v>
      </c>
      <c r="AU22" s="153" t="s">
        <v>621</v>
      </c>
      <c r="AV22" s="153" t="s">
        <v>621</v>
      </c>
      <c r="AW22" s="153" t="s">
        <v>621</v>
      </c>
      <c r="AX22" s="153" t="s">
        <v>621</v>
      </c>
      <c r="AY22" s="153" t="s">
        <v>621</v>
      </c>
      <c r="AZ22" s="153" t="s">
        <v>621</v>
      </c>
      <c r="BA22" s="153" t="s">
        <v>621</v>
      </c>
      <c r="BB22" s="153" t="s">
        <v>621</v>
      </c>
      <c r="BC22" s="153" t="s">
        <v>621</v>
      </c>
      <c r="BD22" s="153" t="s">
        <v>621</v>
      </c>
      <c r="BE22" s="153" t="s">
        <v>621</v>
      </c>
      <c r="BF22" s="153" t="s">
        <v>621</v>
      </c>
      <c r="BG22" s="153" t="s">
        <v>621</v>
      </c>
      <c r="BH22" s="153" t="s">
        <v>621</v>
      </c>
      <c r="BI22" s="153" t="s">
        <v>621</v>
      </c>
      <c r="BJ22" s="153" t="s">
        <v>621</v>
      </c>
      <c r="BK22" s="153" t="s">
        <v>621</v>
      </c>
      <c r="BL22" s="153" t="s">
        <v>621</v>
      </c>
      <c r="BM22" s="153" t="s">
        <v>621</v>
      </c>
      <c r="BN22" s="153" t="s">
        <v>621</v>
      </c>
      <c r="BO22" s="153" t="s">
        <v>621</v>
      </c>
      <c r="BP22" s="153" t="s">
        <v>621</v>
      </c>
      <c r="BQ22" s="153" t="s">
        <v>621</v>
      </c>
      <c r="BR22" s="153" t="s">
        <v>621</v>
      </c>
      <c r="BS22" s="153" t="s">
        <v>621</v>
      </c>
      <c r="BT22" s="153" t="s">
        <v>621</v>
      </c>
      <c r="BU22" s="153" t="s">
        <v>621</v>
      </c>
      <c r="BV22" s="153" t="s">
        <v>621</v>
      </c>
      <c r="BW22" s="153" t="s">
        <v>621</v>
      </c>
      <c r="BX22" s="153" t="s">
        <v>621</v>
      </c>
      <c r="BY22" s="153" t="s">
        <v>621</v>
      </c>
      <c r="BZ22" s="153" t="s">
        <v>621</v>
      </c>
      <c r="CA22" s="153" t="s">
        <v>621</v>
      </c>
      <c r="CB22" s="153" t="s">
        <v>621</v>
      </c>
      <c r="CC22" s="153" t="s">
        <v>621</v>
      </c>
      <c r="CD22" s="153" t="s">
        <v>621</v>
      </c>
      <c r="CE22" s="153" t="s">
        <v>621</v>
      </c>
      <c r="CF22" s="153" t="s">
        <v>621</v>
      </c>
      <c r="CG22" s="153" t="s">
        <v>621</v>
      </c>
      <c r="CH22" s="153" t="s">
        <v>621</v>
      </c>
      <c r="CI22" s="153" t="s">
        <v>621</v>
      </c>
      <c r="CJ22" s="153" t="s">
        <v>621</v>
      </c>
      <c r="CK22" s="153" t="s">
        <v>621</v>
      </c>
      <c r="CL22" s="153" t="s">
        <v>621</v>
      </c>
      <c r="CM22" s="153" t="s">
        <v>621</v>
      </c>
      <c r="CN22" s="153" t="s">
        <v>621</v>
      </c>
      <c r="CO22" s="153" t="s">
        <v>621</v>
      </c>
      <c r="CP22" s="153" t="s">
        <v>621</v>
      </c>
      <c r="CQ22" s="153" t="s">
        <v>621</v>
      </c>
      <c r="CR22" s="153" t="s">
        <v>621</v>
      </c>
      <c r="CS22" s="153" t="s">
        <v>621</v>
      </c>
      <c r="CT22" s="153" t="s">
        <v>621</v>
      </c>
      <c r="CU22" s="153" t="s">
        <v>621</v>
      </c>
      <c r="CV22" s="153" t="s">
        <v>621</v>
      </c>
      <c r="CW22" s="153" t="s">
        <v>621</v>
      </c>
      <c r="CX22" s="153" t="s">
        <v>621</v>
      </c>
      <c r="CY22" s="153" t="s">
        <v>621</v>
      </c>
      <c r="CZ22" s="153" t="s">
        <v>621</v>
      </c>
      <c r="DA22" s="153" t="s">
        <v>621</v>
      </c>
      <c r="DB22" s="153" t="s">
        <v>621</v>
      </c>
      <c r="DC22" s="153" t="s">
        <v>621</v>
      </c>
      <c r="DD22" s="153" t="s">
        <v>621</v>
      </c>
      <c r="DE22" s="153" t="s">
        <v>621</v>
      </c>
      <c r="DF22" s="153" t="s">
        <v>621</v>
      </c>
      <c r="DG22" s="153" t="s">
        <v>621</v>
      </c>
      <c r="DH22" s="153" t="s">
        <v>621</v>
      </c>
      <c r="DI22" s="153" t="s">
        <v>621</v>
      </c>
      <c r="DJ22" s="153" t="s">
        <v>621</v>
      </c>
      <c r="DK22" s="153" t="s">
        <v>621</v>
      </c>
      <c r="DL22" s="153" t="s">
        <v>621</v>
      </c>
      <c r="DM22" s="151"/>
      <c r="DN22" s="151"/>
      <c r="DO22" s="151"/>
      <c r="DP22" s="151"/>
    </row>
    <row r="23" spans="1:120" s="146" customFormat="1" ht="33.75" customHeight="1" x14ac:dyDescent="0.25">
      <c r="A23" s="310" t="s">
        <v>87</v>
      </c>
      <c r="B23" s="310" t="s">
        <v>88</v>
      </c>
      <c r="C23" s="310" t="s">
        <v>1100</v>
      </c>
      <c r="D23" s="310" t="s">
        <v>22</v>
      </c>
      <c r="E23" s="312" t="s">
        <v>732</v>
      </c>
      <c r="F23" s="310" t="s">
        <v>91</v>
      </c>
      <c r="G23" s="310" t="s">
        <v>92</v>
      </c>
      <c r="H23" s="325"/>
      <c r="I23" s="141" t="s">
        <v>733</v>
      </c>
      <c r="J23" s="142" t="s">
        <v>734</v>
      </c>
      <c r="K23" s="142" t="s">
        <v>148</v>
      </c>
      <c r="L23" s="160">
        <v>1</v>
      </c>
      <c r="M23" s="169" t="s">
        <v>677</v>
      </c>
      <c r="N23" s="169" t="s">
        <v>677</v>
      </c>
      <c r="O23" s="142" t="s">
        <v>735</v>
      </c>
      <c r="P23" s="168">
        <v>0.11</v>
      </c>
      <c r="Q23" s="168">
        <v>0.11</v>
      </c>
      <c r="R23" s="142" t="s">
        <v>736</v>
      </c>
      <c r="S23" s="168">
        <v>0.18</v>
      </c>
      <c r="T23" s="168">
        <v>0.18</v>
      </c>
      <c r="U23" s="142" t="s">
        <v>737</v>
      </c>
      <c r="V23" s="142" t="s">
        <v>738</v>
      </c>
      <c r="W23" s="142" t="s">
        <v>684</v>
      </c>
      <c r="X23" s="168">
        <v>0.35</v>
      </c>
      <c r="Y23" s="168">
        <v>0.35</v>
      </c>
      <c r="Z23" s="168">
        <v>1</v>
      </c>
      <c r="AA23" s="142" t="s">
        <v>739</v>
      </c>
      <c r="AB23" s="168">
        <v>0.4</v>
      </c>
      <c r="AC23" s="168">
        <v>1.1399999999999999</v>
      </c>
      <c r="AD23" s="142" t="s">
        <v>740</v>
      </c>
      <c r="AE23" s="168">
        <v>0.4</v>
      </c>
      <c r="AF23" s="168">
        <v>1.1299999999999999</v>
      </c>
      <c r="AG23" s="142" t="s">
        <v>741</v>
      </c>
      <c r="AH23" s="142" t="s">
        <v>215</v>
      </c>
      <c r="AI23" s="142" t="s">
        <v>631</v>
      </c>
      <c r="AJ23" s="156" t="s">
        <v>621</v>
      </c>
      <c r="AK23" s="145" t="s">
        <v>621</v>
      </c>
      <c r="AL23" s="145" t="s">
        <v>621</v>
      </c>
      <c r="AM23" s="145" t="s">
        <v>621</v>
      </c>
      <c r="AN23" s="145" t="s">
        <v>621</v>
      </c>
      <c r="AO23" s="145" t="s">
        <v>621</v>
      </c>
      <c r="AP23" s="145" t="s">
        <v>621</v>
      </c>
      <c r="AQ23" s="145" t="s">
        <v>621</v>
      </c>
      <c r="AR23" s="145" t="s">
        <v>621</v>
      </c>
      <c r="AS23" s="145" t="s">
        <v>621</v>
      </c>
      <c r="AT23" s="145" t="s">
        <v>621</v>
      </c>
      <c r="AU23" s="145" t="s">
        <v>621</v>
      </c>
      <c r="AV23" s="145" t="s">
        <v>621</v>
      </c>
      <c r="AW23" s="145" t="s">
        <v>621</v>
      </c>
      <c r="AX23" s="145" t="s">
        <v>621</v>
      </c>
      <c r="AY23" s="145" t="s">
        <v>621</v>
      </c>
      <c r="AZ23" s="145" t="s">
        <v>621</v>
      </c>
      <c r="BA23" s="145" t="s">
        <v>621</v>
      </c>
      <c r="BB23" s="145" t="s">
        <v>621</v>
      </c>
      <c r="BC23" s="145" t="s">
        <v>621</v>
      </c>
      <c r="BD23" s="145" t="s">
        <v>621</v>
      </c>
      <c r="BE23" s="145" t="s">
        <v>621</v>
      </c>
      <c r="BF23" s="145" t="s">
        <v>621</v>
      </c>
      <c r="BG23" s="145" t="s">
        <v>621</v>
      </c>
      <c r="BH23" s="145" t="s">
        <v>621</v>
      </c>
      <c r="BI23" s="145" t="s">
        <v>621</v>
      </c>
      <c r="BJ23" s="145" t="s">
        <v>621</v>
      </c>
      <c r="BK23" s="145" t="s">
        <v>621</v>
      </c>
      <c r="BL23" s="145" t="s">
        <v>621</v>
      </c>
      <c r="BM23" s="145" t="s">
        <v>621</v>
      </c>
      <c r="BN23" s="145" t="s">
        <v>621</v>
      </c>
      <c r="BO23" s="145" t="s">
        <v>621</v>
      </c>
      <c r="BP23" s="145" t="s">
        <v>621</v>
      </c>
      <c r="BQ23" s="145" t="s">
        <v>621</v>
      </c>
      <c r="BR23" s="145" t="s">
        <v>621</v>
      </c>
      <c r="BS23" s="145" t="s">
        <v>621</v>
      </c>
      <c r="BT23" s="145" t="s">
        <v>621</v>
      </c>
      <c r="BU23" s="145" t="s">
        <v>621</v>
      </c>
      <c r="BV23" s="145" t="s">
        <v>621</v>
      </c>
      <c r="BW23" s="145" t="s">
        <v>621</v>
      </c>
      <c r="BX23" s="145" t="s">
        <v>621</v>
      </c>
      <c r="BY23" s="145" t="s">
        <v>621</v>
      </c>
      <c r="BZ23" s="145" t="s">
        <v>621</v>
      </c>
      <c r="CA23" s="145" t="s">
        <v>621</v>
      </c>
      <c r="CB23" s="145" t="s">
        <v>621</v>
      </c>
      <c r="CC23" s="145" t="s">
        <v>621</v>
      </c>
      <c r="CD23" s="145" t="s">
        <v>621</v>
      </c>
      <c r="CE23" s="145" t="s">
        <v>621</v>
      </c>
      <c r="CF23" s="145" t="s">
        <v>621</v>
      </c>
      <c r="CG23" s="145" t="s">
        <v>621</v>
      </c>
      <c r="CH23" s="145" t="s">
        <v>621</v>
      </c>
      <c r="CI23" s="145" t="s">
        <v>621</v>
      </c>
      <c r="CJ23" s="145" t="s">
        <v>621</v>
      </c>
      <c r="CK23" s="145" t="s">
        <v>621</v>
      </c>
      <c r="CL23" s="145" t="s">
        <v>621</v>
      </c>
      <c r="CM23" s="145" t="s">
        <v>621</v>
      </c>
      <c r="CN23" s="145" t="s">
        <v>621</v>
      </c>
      <c r="CO23" s="145" t="s">
        <v>621</v>
      </c>
      <c r="CP23" s="145" t="s">
        <v>621</v>
      </c>
      <c r="CQ23" s="145" t="s">
        <v>621</v>
      </c>
      <c r="CR23" s="145" t="s">
        <v>621</v>
      </c>
      <c r="CS23" s="145" t="s">
        <v>621</v>
      </c>
      <c r="CT23" s="145" t="s">
        <v>621</v>
      </c>
      <c r="CU23" s="145" t="s">
        <v>621</v>
      </c>
      <c r="CV23" s="145" t="s">
        <v>621</v>
      </c>
      <c r="CW23" s="145" t="s">
        <v>621</v>
      </c>
      <c r="CX23" s="145" t="s">
        <v>621</v>
      </c>
      <c r="CY23" s="145" t="s">
        <v>621</v>
      </c>
      <c r="CZ23" s="145" t="s">
        <v>621</v>
      </c>
      <c r="DA23" s="145" t="s">
        <v>621</v>
      </c>
      <c r="DB23" s="145" t="s">
        <v>621</v>
      </c>
      <c r="DC23" s="145" t="s">
        <v>621</v>
      </c>
      <c r="DD23" s="145" t="s">
        <v>621</v>
      </c>
      <c r="DE23" s="145" t="s">
        <v>621</v>
      </c>
      <c r="DF23" s="145" t="s">
        <v>621</v>
      </c>
      <c r="DG23" s="145" t="s">
        <v>621</v>
      </c>
      <c r="DH23" s="145" t="s">
        <v>621</v>
      </c>
      <c r="DI23" s="145" t="s">
        <v>621</v>
      </c>
      <c r="DJ23" s="145" t="s">
        <v>621</v>
      </c>
      <c r="DK23" s="145" t="s">
        <v>621</v>
      </c>
      <c r="DL23" s="145" t="s">
        <v>621</v>
      </c>
      <c r="DM23" s="145" t="s">
        <v>621</v>
      </c>
      <c r="DN23" s="145" t="s">
        <v>621</v>
      </c>
      <c r="DO23" s="145" t="s">
        <v>621</v>
      </c>
      <c r="DP23" s="145" t="s">
        <v>621</v>
      </c>
    </row>
    <row r="24" spans="1:120" s="146" customFormat="1" ht="50.25" customHeight="1" x14ac:dyDescent="0.25">
      <c r="A24" s="311"/>
      <c r="B24" s="311"/>
      <c r="C24" s="311"/>
      <c r="D24" s="311"/>
      <c r="E24" s="313"/>
      <c r="F24" s="311"/>
      <c r="G24" s="311"/>
      <c r="H24" s="325"/>
      <c r="I24" s="147" t="s">
        <v>742</v>
      </c>
      <c r="J24" s="148" t="s">
        <v>743</v>
      </c>
      <c r="K24" s="148" t="s">
        <v>744</v>
      </c>
      <c r="L24" s="162">
        <v>0.9</v>
      </c>
      <c r="M24" s="163">
        <v>0.85</v>
      </c>
      <c r="N24" s="163">
        <v>0.94</v>
      </c>
      <c r="O24" s="148" t="s">
        <v>745</v>
      </c>
      <c r="P24" s="163">
        <v>0.82</v>
      </c>
      <c r="Q24" s="163">
        <v>0.91</v>
      </c>
      <c r="R24" s="148" t="s">
        <v>746</v>
      </c>
      <c r="S24" s="163">
        <v>0.83</v>
      </c>
      <c r="T24" s="163">
        <v>0.92</v>
      </c>
      <c r="U24" s="148" t="s">
        <v>747</v>
      </c>
      <c r="V24" s="308" t="s">
        <v>96</v>
      </c>
      <c r="W24" s="308"/>
      <c r="X24" s="309"/>
      <c r="Y24" s="176" t="s">
        <v>621</v>
      </c>
      <c r="Z24" s="176" t="s">
        <v>621</v>
      </c>
      <c r="AA24" s="150" t="s">
        <v>621</v>
      </c>
      <c r="AB24" s="176" t="s">
        <v>621</v>
      </c>
      <c r="AC24" s="176" t="s">
        <v>621</v>
      </c>
      <c r="AD24" s="150" t="s">
        <v>621</v>
      </c>
      <c r="AE24" s="176" t="s">
        <v>621</v>
      </c>
      <c r="AF24" s="176" t="s">
        <v>621</v>
      </c>
      <c r="AG24" s="150" t="s">
        <v>621</v>
      </c>
      <c r="AH24" s="148" t="s">
        <v>215</v>
      </c>
      <c r="AI24" s="148" t="s">
        <v>631</v>
      </c>
      <c r="AJ24" s="156" t="s">
        <v>621</v>
      </c>
      <c r="AK24" s="145" t="s">
        <v>621</v>
      </c>
      <c r="AL24" s="145" t="s">
        <v>621</v>
      </c>
      <c r="AM24" s="145" t="s">
        <v>621</v>
      </c>
      <c r="AN24" s="145" t="s">
        <v>621</v>
      </c>
      <c r="AO24" s="145" t="s">
        <v>621</v>
      </c>
      <c r="AP24" s="145" t="s">
        <v>621</v>
      </c>
      <c r="AQ24" s="145" t="s">
        <v>621</v>
      </c>
      <c r="AR24" s="145" t="s">
        <v>621</v>
      </c>
      <c r="AS24" s="145" t="s">
        <v>621</v>
      </c>
      <c r="AT24" s="145" t="s">
        <v>621</v>
      </c>
      <c r="AU24" s="145" t="s">
        <v>621</v>
      </c>
      <c r="AV24" s="145" t="s">
        <v>621</v>
      </c>
      <c r="AW24" s="145" t="s">
        <v>621</v>
      </c>
      <c r="AX24" s="145" t="s">
        <v>621</v>
      </c>
      <c r="AY24" s="145" t="s">
        <v>621</v>
      </c>
      <c r="AZ24" s="145" t="s">
        <v>621</v>
      </c>
      <c r="BA24" s="145" t="s">
        <v>621</v>
      </c>
      <c r="BB24" s="145" t="s">
        <v>621</v>
      </c>
      <c r="BC24" s="145" t="s">
        <v>621</v>
      </c>
      <c r="BD24" s="145" t="s">
        <v>621</v>
      </c>
      <c r="BE24" s="145" t="s">
        <v>621</v>
      </c>
      <c r="BF24" s="145" t="s">
        <v>621</v>
      </c>
      <c r="BG24" s="145" t="s">
        <v>621</v>
      </c>
      <c r="BH24" s="145" t="s">
        <v>621</v>
      </c>
      <c r="BI24" s="145" t="s">
        <v>621</v>
      </c>
      <c r="BJ24" s="145" t="s">
        <v>621</v>
      </c>
      <c r="BK24" s="145" t="s">
        <v>621</v>
      </c>
      <c r="BL24" s="145" t="s">
        <v>621</v>
      </c>
      <c r="BM24" s="145" t="s">
        <v>621</v>
      </c>
      <c r="BN24" s="145" t="s">
        <v>621</v>
      </c>
      <c r="BO24" s="145" t="s">
        <v>621</v>
      </c>
      <c r="BP24" s="145" t="s">
        <v>621</v>
      </c>
      <c r="BQ24" s="145" t="s">
        <v>621</v>
      </c>
      <c r="BR24" s="145" t="s">
        <v>621</v>
      </c>
      <c r="BS24" s="145" t="s">
        <v>621</v>
      </c>
      <c r="BT24" s="145" t="s">
        <v>621</v>
      </c>
      <c r="BU24" s="145" t="s">
        <v>621</v>
      </c>
      <c r="BV24" s="145" t="s">
        <v>621</v>
      </c>
      <c r="BW24" s="145" t="s">
        <v>621</v>
      </c>
      <c r="BX24" s="145" t="s">
        <v>621</v>
      </c>
      <c r="BY24" s="145" t="s">
        <v>621</v>
      </c>
      <c r="BZ24" s="145" t="s">
        <v>621</v>
      </c>
      <c r="CA24" s="145" t="s">
        <v>621</v>
      </c>
      <c r="CB24" s="145" t="s">
        <v>621</v>
      </c>
      <c r="CC24" s="145" t="s">
        <v>621</v>
      </c>
      <c r="CD24" s="145" t="s">
        <v>621</v>
      </c>
      <c r="CE24" s="145" t="s">
        <v>621</v>
      </c>
      <c r="CF24" s="145" t="s">
        <v>621</v>
      </c>
      <c r="CG24" s="145" t="s">
        <v>621</v>
      </c>
      <c r="CH24" s="145" t="s">
        <v>621</v>
      </c>
      <c r="CI24" s="145" t="s">
        <v>621</v>
      </c>
      <c r="CJ24" s="145" t="s">
        <v>621</v>
      </c>
      <c r="CK24" s="145" t="s">
        <v>621</v>
      </c>
      <c r="CL24" s="145" t="s">
        <v>621</v>
      </c>
      <c r="CM24" s="145" t="s">
        <v>621</v>
      </c>
      <c r="CN24" s="145" t="s">
        <v>621</v>
      </c>
      <c r="CO24" s="145" t="s">
        <v>621</v>
      </c>
      <c r="CP24" s="145" t="s">
        <v>621</v>
      </c>
      <c r="CQ24" s="145" t="s">
        <v>621</v>
      </c>
      <c r="CR24" s="145" t="s">
        <v>621</v>
      </c>
      <c r="CS24" s="145" t="s">
        <v>621</v>
      </c>
      <c r="CT24" s="145" t="s">
        <v>621</v>
      </c>
      <c r="CU24" s="145" t="s">
        <v>621</v>
      </c>
      <c r="CV24" s="145" t="s">
        <v>621</v>
      </c>
      <c r="CW24" s="145" t="s">
        <v>621</v>
      </c>
      <c r="CX24" s="145" t="s">
        <v>621</v>
      </c>
      <c r="CY24" s="145" t="s">
        <v>621</v>
      </c>
      <c r="CZ24" s="145" t="s">
        <v>621</v>
      </c>
      <c r="DA24" s="145" t="s">
        <v>621</v>
      </c>
      <c r="DB24" s="145" t="s">
        <v>621</v>
      </c>
      <c r="DC24" s="145" t="s">
        <v>621</v>
      </c>
      <c r="DD24" s="145" t="s">
        <v>621</v>
      </c>
      <c r="DE24" s="145" t="s">
        <v>621</v>
      </c>
      <c r="DF24" s="145" t="s">
        <v>621</v>
      </c>
      <c r="DG24" s="145" t="s">
        <v>621</v>
      </c>
      <c r="DH24" s="145" t="s">
        <v>621</v>
      </c>
      <c r="DI24" s="145" t="s">
        <v>621</v>
      </c>
      <c r="DJ24" s="145" t="s">
        <v>621</v>
      </c>
      <c r="DK24" s="145" t="s">
        <v>621</v>
      </c>
      <c r="DL24" s="145" t="s">
        <v>621</v>
      </c>
      <c r="DM24" s="145" t="s">
        <v>621</v>
      </c>
      <c r="DN24" s="145" t="s">
        <v>621</v>
      </c>
      <c r="DO24" s="145" t="s">
        <v>621</v>
      </c>
      <c r="DP24" s="145" t="s">
        <v>621</v>
      </c>
    </row>
    <row r="25" spans="1:120" s="146" customFormat="1" ht="51.75" customHeight="1" x14ac:dyDescent="0.25">
      <c r="A25" s="151"/>
      <c r="B25" s="151"/>
      <c r="C25" s="151"/>
      <c r="D25" s="151"/>
      <c r="E25" s="151"/>
      <c r="F25" s="151"/>
      <c r="G25" s="151"/>
      <c r="H25" s="325"/>
      <c r="I25" s="151"/>
      <c r="J25" s="151"/>
      <c r="K25" s="151"/>
      <c r="L25" s="165"/>
      <c r="M25" s="166" t="s">
        <v>241</v>
      </c>
      <c r="N25" s="167" t="s">
        <v>748</v>
      </c>
      <c r="O25" s="152"/>
      <c r="P25" s="166" t="s">
        <v>241</v>
      </c>
      <c r="Q25" s="167" t="s">
        <v>749</v>
      </c>
      <c r="R25" s="152"/>
      <c r="S25" s="166" t="s">
        <v>241</v>
      </c>
      <c r="T25" s="167" t="s">
        <v>750</v>
      </c>
      <c r="U25" s="152"/>
      <c r="V25" s="151"/>
      <c r="W25" s="151"/>
      <c r="X25" s="165"/>
      <c r="Y25" s="166" t="s">
        <v>242</v>
      </c>
      <c r="Z25" s="167" t="s">
        <v>642</v>
      </c>
      <c r="AA25" s="152"/>
      <c r="AB25" s="166" t="s">
        <v>242</v>
      </c>
      <c r="AC25" s="167" t="s">
        <v>751</v>
      </c>
      <c r="AD25" s="152"/>
      <c r="AE25" s="166" t="s">
        <v>242</v>
      </c>
      <c r="AF25" s="167" t="s">
        <v>752</v>
      </c>
      <c r="AG25" s="153" t="s">
        <v>621</v>
      </c>
      <c r="AH25" s="153" t="s">
        <v>621</v>
      </c>
      <c r="AI25" s="153" t="s">
        <v>621</v>
      </c>
      <c r="AJ25" s="153" t="s">
        <v>621</v>
      </c>
      <c r="AK25" s="153" t="s">
        <v>621</v>
      </c>
      <c r="AL25" s="153" t="s">
        <v>621</v>
      </c>
      <c r="AM25" s="153" t="s">
        <v>621</v>
      </c>
      <c r="AN25" s="153" t="s">
        <v>621</v>
      </c>
      <c r="AO25" s="153" t="s">
        <v>621</v>
      </c>
      <c r="AP25" s="153" t="s">
        <v>621</v>
      </c>
      <c r="AQ25" s="153" t="s">
        <v>621</v>
      </c>
      <c r="AR25" s="153" t="s">
        <v>621</v>
      </c>
      <c r="AS25" s="153" t="s">
        <v>621</v>
      </c>
      <c r="AT25" s="153" t="s">
        <v>621</v>
      </c>
      <c r="AU25" s="153" t="s">
        <v>621</v>
      </c>
      <c r="AV25" s="153" t="s">
        <v>621</v>
      </c>
      <c r="AW25" s="153" t="s">
        <v>621</v>
      </c>
      <c r="AX25" s="153" t="s">
        <v>621</v>
      </c>
      <c r="AY25" s="153" t="s">
        <v>621</v>
      </c>
      <c r="AZ25" s="153" t="s">
        <v>621</v>
      </c>
      <c r="BA25" s="153" t="s">
        <v>621</v>
      </c>
      <c r="BB25" s="153" t="s">
        <v>621</v>
      </c>
      <c r="BC25" s="153" t="s">
        <v>621</v>
      </c>
      <c r="BD25" s="153" t="s">
        <v>621</v>
      </c>
      <c r="BE25" s="153" t="s">
        <v>621</v>
      </c>
      <c r="BF25" s="153" t="s">
        <v>621</v>
      </c>
      <c r="BG25" s="153" t="s">
        <v>621</v>
      </c>
      <c r="BH25" s="153" t="s">
        <v>621</v>
      </c>
      <c r="BI25" s="153" t="s">
        <v>621</v>
      </c>
      <c r="BJ25" s="153" t="s">
        <v>621</v>
      </c>
      <c r="BK25" s="153" t="s">
        <v>621</v>
      </c>
      <c r="BL25" s="153" t="s">
        <v>621</v>
      </c>
      <c r="BM25" s="153" t="s">
        <v>621</v>
      </c>
      <c r="BN25" s="153" t="s">
        <v>621</v>
      </c>
      <c r="BO25" s="153" t="s">
        <v>621</v>
      </c>
      <c r="BP25" s="153" t="s">
        <v>621</v>
      </c>
      <c r="BQ25" s="153" t="s">
        <v>621</v>
      </c>
      <c r="BR25" s="153" t="s">
        <v>621</v>
      </c>
      <c r="BS25" s="153" t="s">
        <v>621</v>
      </c>
      <c r="BT25" s="153" t="s">
        <v>621</v>
      </c>
      <c r="BU25" s="153" t="s">
        <v>621</v>
      </c>
      <c r="BV25" s="153" t="s">
        <v>621</v>
      </c>
      <c r="BW25" s="153" t="s">
        <v>621</v>
      </c>
      <c r="BX25" s="153" t="s">
        <v>621</v>
      </c>
      <c r="BY25" s="153" t="s">
        <v>621</v>
      </c>
      <c r="BZ25" s="153" t="s">
        <v>621</v>
      </c>
      <c r="CA25" s="153" t="s">
        <v>621</v>
      </c>
      <c r="CB25" s="153" t="s">
        <v>621</v>
      </c>
      <c r="CC25" s="153" t="s">
        <v>621</v>
      </c>
      <c r="CD25" s="153" t="s">
        <v>621</v>
      </c>
      <c r="CE25" s="153" t="s">
        <v>621</v>
      </c>
      <c r="CF25" s="153" t="s">
        <v>621</v>
      </c>
      <c r="CG25" s="153" t="s">
        <v>621</v>
      </c>
      <c r="CH25" s="153" t="s">
        <v>621</v>
      </c>
      <c r="CI25" s="153" t="s">
        <v>621</v>
      </c>
      <c r="CJ25" s="153" t="s">
        <v>621</v>
      </c>
      <c r="CK25" s="153" t="s">
        <v>621</v>
      </c>
      <c r="CL25" s="153" t="s">
        <v>621</v>
      </c>
      <c r="CM25" s="153" t="s">
        <v>621</v>
      </c>
      <c r="CN25" s="153" t="s">
        <v>621</v>
      </c>
      <c r="CO25" s="153" t="s">
        <v>621</v>
      </c>
      <c r="CP25" s="153" t="s">
        <v>621</v>
      </c>
      <c r="CQ25" s="153" t="s">
        <v>621</v>
      </c>
      <c r="CR25" s="153" t="s">
        <v>621</v>
      </c>
      <c r="CS25" s="153" t="s">
        <v>621</v>
      </c>
      <c r="CT25" s="153" t="s">
        <v>621</v>
      </c>
      <c r="CU25" s="153" t="s">
        <v>621</v>
      </c>
      <c r="CV25" s="153" t="s">
        <v>621</v>
      </c>
      <c r="CW25" s="153" t="s">
        <v>621</v>
      </c>
      <c r="CX25" s="153" t="s">
        <v>621</v>
      </c>
      <c r="CY25" s="153" t="s">
        <v>621</v>
      </c>
      <c r="CZ25" s="153" t="s">
        <v>621</v>
      </c>
      <c r="DA25" s="153" t="s">
        <v>621</v>
      </c>
      <c r="DB25" s="153" t="s">
        <v>621</v>
      </c>
      <c r="DC25" s="153" t="s">
        <v>621</v>
      </c>
      <c r="DD25" s="153" t="s">
        <v>621</v>
      </c>
      <c r="DE25" s="153" t="s">
        <v>621</v>
      </c>
      <c r="DF25" s="153" t="s">
        <v>621</v>
      </c>
      <c r="DG25" s="153" t="s">
        <v>621</v>
      </c>
      <c r="DH25" s="153" t="s">
        <v>621</v>
      </c>
      <c r="DI25" s="153" t="s">
        <v>621</v>
      </c>
      <c r="DJ25" s="153" t="s">
        <v>621</v>
      </c>
      <c r="DK25" s="153" t="s">
        <v>621</v>
      </c>
      <c r="DL25" s="153" t="s">
        <v>621</v>
      </c>
      <c r="DM25" s="151"/>
      <c r="DN25" s="151"/>
      <c r="DO25" s="151"/>
      <c r="DP25" s="151"/>
    </row>
    <row r="26" spans="1:120" s="146" customFormat="1" ht="48" customHeight="1" x14ac:dyDescent="0.25">
      <c r="A26" s="310" t="s">
        <v>87</v>
      </c>
      <c r="B26" s="310" t="s">
        <v>88</v>
      </c>
      <c r="C26" s="310" t="s">
        <v>1112</v>
      </c>
      <c r="D26" s="310" t="s">
        <v>22</v>
      </c>
      <c r="E26" s="312" t="s">
        <v>753</v>
      </c>
      <c r="F26" s="310" t="s">
        <v>644</v>
      </c>
      <c r="G26" s="310" t="s">
        <v>645</v>
      </c>
      <c r="H26" s="325"/>
      <c r="I26" s="141" t="s">
        <v>754</v>
      </c>
      <c r="J26" s="142" t="s">
        <v>755</v>
      </c>
      <c r="K26" s="142" t="s">
        <v>756</v>
      </c>
      <c r="L26" s="160">
        <v>0.93</v>
      </c>
      <c r="M26" s="169" t="s">
        <v>677</v>
      </c>
      <c r="N26" s="169" t="s">
        <v>677</v>
      </c>
      <c r="O26" s="142" t="s">
        <v>757</v>
      </c>
      <c r="P26" s="168">
        <v>0.9</v>
      </c>
      <c r="Q26" s="168">
        <v>0.97</v>
      </c>
      <c r="R26" s="142" t="s">
        <v>758</v>
      </c>
      <c r="S26" s="168">
        <v>0.9</v>
      </c>
      <c r="T26" s="168">
        <v>0.97</v>
      </c>
      <c r="U26" s="142" t="s">
        <v>759</v>
      </c>
      <c r="V26" s="142" t="s">
        <v>760</v>
      </c>
      <c r="W26" s="142" t="s">
        <v>761</v>
      </c>
      <c r="X26" s="168">
        <v>0.93</v>
      </c>
      <c r="Y26" s="169" t="s">
        <v>677</v>
      </c>
      <c r="Z26" s="169" t="s">
        <v>677</v>
      </c>
      <c r="AA26" s="142" t="s">
        <v>762</v>
      </c>
      <c r="AB26" s="168">
        <v>0.9</v>
      </c>
      <c r="AC26" s="168">
        <v>0.97</v>
      </c>
      <c r="AD26" s="142" t="s">
        <v>763</v>
      </c>
      <c r="AE26" s="168">
        <v>0.9</v>
      </c>
      <c r="AF26" s="168">
        <v>0.97</v>
      </c>
      <c r="AG26" s="142" t="s">
        <v>764</v>
      </c>
      <c r="AH26" s="142" t="s">
        <v>765</v>
      </c>
      <c r="AI26" s="142" t="s">
        <v>766</v>
      </c>
      <c r="AJ26" s="145" t="s">
        <v>621</v>
      </c>
      <c r="AK26" s="145" t="s">
        <v>621</v>
      </c>
      <c r="AL26" s="145" t="s">
        <v>621</v>
      </c>
      <c r="AM26" s="145" t="s">
        <v>621</v>
      </c>
      <c r="AN26" s="145" t="s">
        <v>621</v>
      </c>
      <c r="AO26" s="145" t="s">
        <v>621</v>
      </c>
      <c r="AP26" s="145" t="s">
        <v>621</v>
      </c>
      <c r="AQ26" s="145" t="s">
        <v>621</v>
      </c>
      <c r="AR26" s="145" t="s">
        <v>621</v>
      </c>
      <c r="AS26" s="145" t="s">
        <v>621</v>
      </c>
      <c r="AT26" s="145" t="s">
        <v>621</v>
      </c>
      <c r="AU26" s="145" t="s">
        <v>621</v>
      </c>
      <c r="AV26" s="145" t="s">
        <v>621</v>
      </c>
      <c r="AW26" s="145" t="s">
        <v>621</v>
      </c>
      <c r="AX26" s="145" t="s">
        <v>621</v>
      </c>
      <c r="AY26" s="145" t="s">
        <v>621</v>
      </c>
      <c r="AZ26" s="145" t="s">
        <v>621</v>
      </c>
      <c r="BA26" s="145" t="s">
        <v>621</v>
      </c>
      <c r="BB26" s="145" t="s">
        <v>621</v>
      </c>
      <c r="BC26" s="145" t="s">
        <v>621</v>
      </c>
      <c r="BD26" s="145" t="s">
        <v>621</v>
      </c>
      <c r="BE26" s="145" t="s">
        <v>621</v>
      </c>
      <c r="BF26" s="145" t="s">
        <v>621</v>
      </c>
      <c r="BG26" s="145" t="s">
        <v>621</v>
      </c>
      <c r="BH26" s="145" t="s">
        <v>621</v>
      </c>
      <c r="BI26" s="145" t="s">
        <v>621</v>
      </c>
      <c r="BJ26" s="145" t="s">
        <v>621</v>
      </c>
      <c r="BK26" s="145" t="s">
        <v>621</v>
      </c>
      <c r="BL26" s="145" t="s">
        <v>621</v>
      </c>
      <c r="BM26" s="145" t="s">
        <v>621</v>
      </c>
      <c r="BN26" s="145" t="s">
        <v>621</v>
      </c>
      <c r="BO26" s="145" t="s">
        <v>621</v>
      </c>
      <c r="BP26" s="145" t="s">
        <v>621</v>
      </c>
      <c r="BQ26" s="145" t="s">
        <v>621</v>
      </c>
      <c r="BR26" s="145" t="s">
        <v>621</v>
      </c>
      <c r="BS26" s="145" t="s">
        <v>621</v>
      </c>
      <c r="BT26" s="145" t="s">
        <v>621</v>
      </c>
      <c r="BU26" s="145" t="s">
        <v>621</v>
      </c>
      <c r="BV26" s="145" t="s">
        <v>621</v>
      </c>
      <c r="BW26" s="145" t="s">
        <v>621</v>
      </c>
      <c r="BX26" s="145" t="s">
        <v>621</v>
      </c>
      <c r="BY26" s="145" t="s">
        <v>621</v>
      </c>
      <c r="BZ26" s="145" t="s">
        <v>621</v>
      </c>
      <c r="CA26" s="145" t="s">
        <v>621</v>
      </c>
      <c r="CB26" s="145" t="s">
        <v>621</v>
      </c>
      <c r="CC26" s="145" t="s">
        <v>621</v>
      </c>
      <c r="CD26" s="145" t="s">
        <v>621</v>
      </c>
      <c r="CE26" s="145" t="s">
        <v>621</v>
      </c>
      <c r="CF26" s="145" t="s">
        <v>621</v>
      </c>
      <c r="CG26" s="145" t="s">
        <v>621</v>
      </c>
      <c r="CH26" s="145" t="s">
        <v>621</v>
      </c>
      <c r="CI26" s="145" t="s">
        <v>621</v>
      </c>
      <c r="CJ26" s="145" t="s">
        <v>621</v>
      </c>
      <c r="CK26" s="145" t="s">
        <v>621</v>
      </c>
      <c r="CL26" s="145" t="s">
        <v>621</v>
      </c>
      <c r="CM26" s="145" t="s">
        <v>621</v>
      </c>
      <c r="CN26" s="145" t="s">
        <v>621</v>
      </c>
      <c r="CO26" s="145" t="s">
        <v>621</v>
      </c>
      <c r="CP26" s="145" t="s">
        <v>621</v>
      </c>
      <c r="CQ26" s="145" t="s">
        <v>621</v>
      </c>
      <c r="CR26" s="145" t="s">
        <v>621</v>
      </c>
      <c r="CS26" s="145" t="s">
        <v>621</v>
      </c>
      <c r="CT26" s="145" t="s">
        <v>621</v>
      </c>
      <c r="CU26" s="145" t="s">
        <v>621</v>
      </c>
      <c r="CV26" s="145" t="s">
        <v>621</v>
      </c>
      <c r="CW26" s="145" t="s">
        <v>621</v>
      </c>
      <c r="CX26" s="145" t="s">
        <v>621</v>
      </c>
      <c r="CY26" s="145" t="s">
        <v>621</v>
      </c>
      <c r="CZ26" s="145" t="s">
        <v>621</v>
      </c>
      <c r="DA26" s="145" t="s">
        <v>621</v>
      </c>
      <c r="DB26" s="145" t="s">
        <v>621</v>
      </c>
      <c r="DC26" s="145" t="s">
        <v>621</v>
      </c>
      <c r="DD26" s="145" t="s">
        <v>621</v>
      </c>
      <c r="DE26" s="145" t="s">
        <v>621</v>
      </c>
      <c r="DF26" s="145" t="s">
        <v>621</v>
      </c>
      <c r="DG26" s="145" t="s">
        <v>621</v>
      </c>
      <c r="DH26" s="145" t="s">
        <v>621</v>
      </c>
      <c r="DI26" s="145" t="s">
        <v>621</v>
      </c>
      <c r="DJ26" s="145" t="s">
        <v>621</v>
      </c>
      <c r="DK26" s="145" t="s">
        <v>621</v>
      </c>
      <c r="DL26" s="145" t="s">
        <v>621</v>
      </c>
      <c r="DM26" s="145" t="s">
        <v>621</v>
      </c>
      <c r="DN26" s="145" t="s">
        <v>621</v>
      </c>
      <c r="DO26" s="145" t="s">
        <v>621</v>
      </c>
      <c r="DP26" s="145" t="s">
        <v>621</v>
      </c>
    </row>
    <row r="27" spans="1:120" s="146" customFormat="1" ht="48" customHeight="1" x14ac:dyDescent="0.25">
      <c r="A27" s="314"/>
      <c r="B27" s="314"/>
      <c r="C27" s="314"/>
      <c r="D27" s="314"/>
      <c r="E27" s="315"/>
      <c r="F27" s="314"/>
      <c r="G27" s="314"/>
      <c r="H27" s="325"/>
      <c r="I27" s="147" t="s">
        <v>767</v>
      </c>
      <c r="J27" s="148" t="s">
        <v>768</v>
      </c>
      <c r="K27" s="148" t="s">
        <v>769</v>
      </c>
      <c r="L27" s="162">
        <v>0.93</v>
      </c>
      <c r="M27" s="163">
        <v>0.04</v>
      </c>
      <c r="N27" s="163">
        <v>0.04</v>
      </c>
      <c r="O27" s="148" t="s">
        <v>770</v>
      </c>
      <c r="P27" s="163">
        <v>0.1</v>
      </c>
      <c r="Q27" s="163">
        <v>0.11</v>
      </c>
      <c r="R27" s="148" t="s">
        <v>771</v>
      </c>
      <c r="S27" s="163">
        <v>0.2</v>
      </c>
      <c r="T27" s="163">
        <v>0.22</v>
      </c>
      <c r="U27" s="148" t="s">
        <v>772</v>
      </c>
      <c r="V27" s="308" t="s">
        <v>96</v>
      </c>
      <c r="W27" s="308"/>
      <c r="X27" s="309"/>
      <c r="Y27" s="176" t="s">
        <v>621</v>
      </c>
      <c r="Z27" s="176" t="s">
        <v>621</v>
      </c>
      <c r="AA27" s="150" t="s">
        <v>621</v>
      </c>
      <c r="AB27" s="176" t="s">
        <v>621</v>
      </c>
      <c r="AC27" s="176" t="s">
        <v>621</v>
      </c>
      <c r="AD27" s="150" t="s">
        <v>621</v>
      </c>
      <c r="AE27" s="176" t="s">
        <v>621</v>
      </c>
      <c r="AF27" s="176" t="s">
        <v>621</v>
      </c>
      <c r="AG27" s="150" t="s">
        <v>621</v>
      </c>
      <c r="AH27" s="148" t="s">
        <v>765</v>
      </c>
      <c r="AI27" s="148" t="s">
        <v>766</v>
      </c>
      <c r="AJ27" s="145" t="s">
        <v>621</v>
      </c>
      <c r="AK27" s="145" t="s">
        <v>621</v>
      </c>
      <c r="AL27" s="145" t="s">
        <v>621</v>
      </c>
      <c r="AM27" s="145" t="s">
        <v>621</v>
      </c>
      <c r="AN27" s="145" t="s">
        <v>621</v>
      </c>
      <c r="AO27" s="145" t="s">
        <v>621</v>
      </c>
      <c r="AP27" s="145" t="s">
        <v>621</v>
      </c>
      <c r="AQ27" s="145" t="s">
        <v>621</v>
      </c>
      <c r="AR27" s="145" t="s">
        <v>621</v>
      </c>
      <c r="AS27" s="145" t="s">
        <v>621</v>
      </c>
      <c r="AT27" s="145" t="s">
        <v>621</v>
      </c>
      <c r="AU27" s="145" t="s">
        <v>621</v>
      </c>
      <c r="AV27" s="145" t="s">
        <v>621</v>
      </c>
      <c r="AW27" s="145" t="s">
        <v>621</v>
      </c>
      <c r="AX27" s="145" t="s">
        <v>621</v>
      </c>
      <c r="AY27" s="145" t="s">
        <v>621</v>
      </c>
      <c r="AZ27" s="145" t="s">
        <v>621</v>
      </c>
      <c r="BA27" s="145" t="s">
        <v>621</v>
      </c>
      <c r="BB27" s="145" t="s">
        <v>621</v>
      </c>
      <c r="BC27" s="145" t="s">
        <v>621</v>
      </c>
      <c r="BD27" s="145" t="s">
        <v>621</v>
      </c>
      <c r="BE27" s="145" t="s">
        <v>621</v>
      </c>
      <c r="BF27" s="145" t="s">
        <v>621</v>
      </c>
      <c r="BG27" s="145" t="s">
        <v>621</v>
      </c>
      <c r="BH27" s="145" t="s">
        <v>621</v>
      </c>
      <c r="BI27" s="145" t="s">
        <v>621</v>
      </c>
      <c r="BJ27" s="145" t="s">
        <v>621</v>
      </c>
      <c r="BK27" s="145" t="s">
        <v>621</v>
      </c>
      <c r="BL27" s="145" t="s">
        <v>621</v>
      </c>
      <c r="BM27" s="145" t="s">
        <v>621</v>
      </c>
      <c r="BN27" s="145" t="s">
        <v>621</v>
      </c>
      <c r="BO27" s="145" t="s">
        <v>621</v>
      </c>
      <c r="BP27" s="145" t="s">
        <v>621</v>
      </c>
      <c r="BQ27" s="145" t="s">
        <v>621</v>
      </c>
      <c r="BR27" s="145" t="s">
        <v>621</v>
      </c>
      <c r="BS27" s="145" t="s">
        <v>621</v>
      </c>
      <c r="BT27" s="145" t="s">
        <v>621</v>
      </c>
      <c r="BU27" s="145" t="s">
        <v>621</v>
      </c>
      <c r="BV27" s="145" t="s">
        <v>621</v>
      </c>
      <c r="BW27" s="145" t="s">
        <v>621</v>
      </c>
      <c r="BX27" s="145" t="s">
        <v>621</v>
      </c>
      <c r="BY27" s="145" t="s">
        <v>621</v>
      </c>
      <c r="BZ27" s="145" t="s">
        <v>621</v>
      </c>
      <c r="CA27" s="145" t="s">
        <v>621</v>
      </c>
      <c r="CB27" s="145" t="s">
        <v>621</v>
      </c>
      <c r="CC27" s="145" t="s">
        <v>621</v>
      </c>
      <c r="CD27" s="145" t="s">
        <v>621</v>
      </c>
      <c r="CE27" s="145" t="s">
        <v>621</v>
      </c>
      <c r="CF27" s="145" t="s">
        <v>621</v>
      </c>
      <c r="CG27" s="145" t="s">
        <v>621</v>
      </c>
      <c r="CH27" s="145" t="s">
        <v>621</v>
      </c>
      <c r="CI27" s="145" t="s">
        <v>621</v>
      </c>
      <c r="CJ27" s="145" t="s">
        <v>621</v>
      </c>
      <c r="CK27" s="145" t="s">
        <v>621</v>
      </c>
      <c r="CL27" s="145" t="s">
        <v>621</v>
      </c>
      <c r="CM27" s="145" t="s">
        <v>621</v>
      </c>
      <c r="CN27" s="145" t="s">
        <v>621</v>
      </c>
      <c r="CO27" s="145" t="s">
        <v>621</v>
      </c>
      <c r="CP27" s="145" t="s">
        <v>621</v>
      </c>
      <c r="CQ27" s="145" t="s">
        <v>621</v>
      </c>
      <c r="CR27" s="145" t="s">
        <v>621</v>
      </c>
      <c r="CS27" s="145" t="s">
        <v>621</v>
      </c>
      <c r="CT27" s="145" t="s">
        <v>621</v>
      </c>
      <c r="CU27" s="145" t="s">
        <v>621</v>
      </c>
      <c r="CV27" s="145" t="s">
        <v>621</v>
      </c>
      <c r="CW27" s="145" t="s">
        <v>621</v>
      </c>
      <c r="CX27" s="145" t="s">
        <v>621</v>
      </c>
      <c r="CY27" s="145" t="s">
        <v>621</v>
      </c>
      <c r="CZ27" s="145" t="s">
        <v>621</v>
      </c>
      <c r="DA27" s="145" t="s">
        <v>621</v>
      </c>
      <c r="DB27" s="145" t="s">
        <v>621</v>
      </c>
      <c r="DC27" s="145" t="s">
        <v>621</v>
      </c>
      <c r="DD27" s="145" t="s">
        <v>621</v>
      </c>
      <c r="DE27" s="145" t="s">
        <v>621</v>
      </c>
      <c r="DF27" s="145" t="s">
        <v>621</v>
      </c>
      <c r="DG27" s="145" t="s">
        <v>621</v>
      </c>
      <c r="DH27" s="145" t="s">
        <v>621</v>
      </c>
      <c r="DI27" s="145" t="s">
        <v>621</v>
      </c>
      <c r="DJ27" s="145" t="s">
        <v>621</v>
      </c>
      <c r="DK27" s="145" t="s">
        <v>621</v>
      </c>
      <c r="DL27" s="145" t="s">
        <v>621</v>
      </c>
      <c r="DM27" s="145" t="s">
        <v>621</v>
      </c>
      <c r="DN27" s="145" t="s">
        <v>621</v>
      </c>
      <c r="DO27" s="145" t="s">
        <v>621</v>
      </c>
      <c r="DP27" s="145" t="s">
        <v>621</v>
      </c>
    </row>
    <row r="28" spans="1:120" s="3" customFormat="1" ht="75" customHeight="1" x14ac:dyDescent="0.25">
      <c r="A28" s="314"/>
      <c r="B28" s="314"/>
      <c r="C28" s="314"/>
      <c r="D28" s="314"/>
      <c r="E28" s="315"/>
      <c r="F28" s="314"/>
      <c r="G28" s="314"/>
      <c r="H28" s="325"/>
      <c r="I28" s="147" t="s">
        <v>773</v>
      </c>
      <c r="J28" s="148" t="s">
        <v>774</v>
      </c>
      <c r="K28" s="148" t="s">
        <v>775</v>
      </c>
      <c r="L28" s="162">
        <v>0.93</v>
      </c>
      <c r="M28" s="163">
        <v>0.05</v>
      </c>
      <c r="N28" s="163">
        <v>0.05</v>
      </c>
      <c r="O28" s="148" t="s">
        <v>776</v>
      </c>
      <c r="P28" s="163">
        <v>0.15</v>
      </c>
      <c r="Q28" s="163">
        <v>0.16</v>
      </c>
      <c r="R28" s="148" t="s">
        <v>777</v>
      </c>
      <c r="S28" s="163">
        <v>0.25</v>
      </c>
      <c r="T28" s="163">
        <v>0.27</v>
      </c>
      <c r="U28" s="148" t="s">
        <v>778</v>
      </c>
      <c r="V28" s="308" t="s">
        <v>96</v>
      </c>
      <c r="W28" s="308"/>
      <c r="X28" s="309"/>
      <c r="Y28" s="176" t="s">
        <v>621</v>
      </c>
      <c r="Z28" s="176" t="s">
        <v>621</v>
      </c>
      <c r="AA28" s="150" t="s">
        <v>621</v>
      </c>
      <c r="AB28" s="176" t="s">
        <v>621</v>
      </c>
      <c r="AC28" s="176" t="s">
        <v>621</v>
      </c>
      <c r="AD28" s="150" t="s">
        <v>621</v>
      </c>
      <c r="AE28" s="176" t="s">
        <v>621</v>
      </c>
      <c r="AF28" s="176" t="s">
        <v>621</v>
      </c>
      <c r="AG28" s="150" t="s">
        <v>621</v>
      </c>
      <c r="AH28" s="148" t="s">
        <v>765</v>
      </c>
      <c r="AI28" s="148" t="s">
        <v>766</v>
      </c>
      <c r="AJ28" s="145" t="s">
        <v>621</v>
      </c>
      <c r="AK28" s="145" t="s">
        <v>621</v>
      </c>
      <c r="AL28" s="145" t="s">
        <v>621</v>
      </c>
      <c r="AM28" s="145" t="s">
        <v>621</v>
      </c>
      <c r="AN28" s="145" t="s">
        <v>621</v>
      </c>
      <c r="AO28" s="145" t="s">
        <v>621</v>
      </c>
      <c r="AP28" s="145" t="s">
        <v>621</v>
      </c>
      <c r="AQ28" s="145" t="s">
        <v>621</v>
      </c>
      <c r="AR28" s="145" t="s">
        <v>621</v>
      </c>
      <c r="AS28" s="145" t="s">
        <v>621</v>
      </c>
      <c r="AT28" s="145" t="s">
        <v>621</v>
      </c>
      <c r="AU28" s="145" t="s">
        <v>621</v>
      </c>
      <c r="AV28" s="145" t="s">
        <v>621</v>
      </c>
      <c r="AW28" s="145" t="s">
        <v>621</v>
      </c>
      <c r="AX28" s="145" t="s">
        <v>621</v>
      </c>
      <c r="AY28" s="145" t="s">
        <v>621</v>
      </c>
      <c r="AZ28" s="145" t="s">
        <v>621</v>
      </c>
      <c r="BA28" s="145" t="s">
        <v>621</v>
      </c>
      <c r="BB28" s="145" t="s">
        <v>621</v>
      </c>
      <c r="BC28" s="145" t="s">
        <v>621</v>
      </c>
      <c r="BD28" s="145" t="s">
        <v>621</v>
      </c>
      <c r="BE28" s="145" t="s">
        <v>621</v>
      </c>
      <c r="BF28" s="145" t="s">
        <v>621</v>
      </c>
      <c r="BG28" s="145" t="s">
        <v>621</v>
      </c>
      <c r="BH28" s="145" t="s">
        <v>621</v>
      </c>
      <c r="BI28" s="145" t="s">
        <v>621</v>
      </c>
      <c r="BJ28" s="145" t="s">
        <v>621</v>
      </c>
      <c r="BK28" s="145" t="s">
        <v>621</v>
      </c>
      <c r="BL28" s="145" t="s">
        <v>621</v>
      </c>
      <c r="BM28" s="145" t="s">
        <v>621</v>
      </c>
      <c r="BN28" s="145" t="s">
        <v>621</v>
      </c>
      <c r="BO28" s="145" t="s">
        <v>621</v>
      </c>
      <c r="BP28" s="145" t="s">
        <v>621</v>
      </c>
      <c r="BQ28" s="145" t="s">
        <v>621</v>
      </c>
      <c r="BR28" s="145" t="s">
        <v>621</v>
      </c>
      <c r="BS28" s="145" t="s">
        <v>621</v>
      </c>
      <c r="BT28" s="145" t="s">
        <v>621</v>
      </c>
      <c r="BU28" s="145" t="s">
        <v>621</v>
      </c>
      <c r="BV28" s="145" t="s">
        <v>621</v>
      </c>
      <c r="BW28" s="145" t="s">
        <v>621</v>
      </c>
      <c r="BX28" s="145" t="s">
        <v>621</v>
      </c>
      <c r="BY28" s="145" t="s">
        <v>621</v>
      </c>
      <c r="BZ28" s="145" t="s">
        <v>621</v>
      </c>
      <c r="CA28" s="145" t="s">
        <v>621</v>
      </c>
      <c r="CB28" s="145" t="s">
        <v>621</v>
      </c>
      <c r="CC28" s="145" t="s">
        <v>621</v>
      </c>
      <c r="CD28" s="145" t="s">
        <v>621</v>
      </c>
      <c r="CE28" s="145" t="s">
        <v>621</v>
      </c>
      <c r="CF28" s="145" t="s">
        <v>621</v>
      </c>
      <c r="CG28" s="145" t="s">
        <v>621</v>
      </c>
      <c r="CH28" s="145" t="s">
        <v>621</v>
      </c>
      <c r="CI28" s="145" t="s">
        <v>621</v>
      </c>
      <c r="CJ28" s="145" t="s">
        <v>621</v>
      </c>
      <c r="CK28" s="145" t="s">
        <v>621</v>
      </c>
      <c r="CL28" s="145" t="s">
        <v>621</v>
      </c>
      <c r="CM28" s="145" t="s">
        <v>621</v>
      </c>
      <c r="CN28" s="145" t="s">
        <v>621</v>
      </c>
      <c r="CO28" s="145" t="s">
        <v>621</v>
      </c>
      <c r="CP28" s="145" t="s">
        <v>621</v>
      </c>
      <c r="CQ28" s="145" t="s">
        <v>621</v>
      </c>
      <c r="CR28" s="145" t="s">
        <v>621</v>
      </c>
      <c r="CS28" s="145" t="s">
        <v>621</v>
      </c>
      <c r="CT28" s="145" t="s">
        <v>621</v>
      </c>
      <c r="CU28" s="145" t="s">
        <v>621</v>
      </c>
      <c r="CV28" s="145" t="s">
        <v>621</v>
      </c>
      <c r="CW28" s="145" t="s">
        <v>621</v>
      </c>
      <c r="CX28" s="145" t="s">
        <v>621</v>
      </c>
      <c r="CY28" s="145" t="s">
        <v>621</v>
      </c>
      <c r="CZ28" s="145" t="s">
        <v>621</v>
      </c>
      <c r="DA28" s="145" t="s">
        <v>621</v>
      </c>
      <c r="DB28" s="145" t="s">
        <v>621</v>
      </c>
      <c r="DC28" s="145" t="s">
        <v>621</v>
      </c>
      <c r="DD28" s="145" t="s">
        <v>621</v>
      </c>
      <c r="DE28" s="145" t="s">
        <v>621</v>
      </c>
      <c r="DF28" s="145" t="s">
        <v>621</v>
      </c>
      <c r="DG28" s="145" t="s">
        <v>621</v>
      </c>
      <c r="DH28" s="145" t="s">
        <v>621</v>
      </c>
      <c r="DI28" s="145" t="s">
        <v>621</v>
      </c>
      <c r="DJ28" s="145" t="s">
        <v>621</v>
      </c>
      <c r="DK28" s="145" t="s">
        <v>621</v>
      </c>
      <c r="DL28" s="145" t="s">
        <v>621</v>
      </c>
      <c r="DM28" s="145" t="s">
        <v>621</v>
      </c>
      <c r="DN28" s="145" t="s">
        <v>621</v>
      </c>
      <c r="DO28" s="145" t="s">
        <v>621</v>
      </c>
      <c r="DP28" s="145" t="s">
        <v>621</v>
      </c>
    </row>
    <row r="29" spans="1:120" s="146" customFormat="1" ht="48" customHeight="1" x14ac:dyDescent="0.25">
      <c r="A29" s="314"/>
      <c r="B29" s="314"/>
      <c r="C29" s="314"/>
      <c r="D29" s="314"/>
      <c r="E29" s="315"/>
      <c r="F29" s="314"/>
      <c r="G29" s="314"/>
      <c r="H29" s="325"/>
      <c r="I29" s="147" t="s">
        <v>779</v>
      </c>
      <c r="J29" s="148" t="s">
        <v>780</v>
      </c>
      <c r="K29" s="148" t="s">
        <v>781</v>
      </c>
      <c r="L29" s="162">
        <v>0.95</v>
      </c>
      <c r="M29" s="163">
        <v>0.05</v>
      </c>
      <c r="N29" s="163">
        <v>0.05</v>
      </c>
      <c r="O29" s="148" t="s">
        <v>782</v>
      </c>
      <c r="P29" s="163">
        <v>0.16</v>
      </c>
      <c r="Q29" s="163">
        <v>0.17</v>
      </c>
      <c r="R29" s="148" t="s">
        <v>783</v>
      </c>
      <c r="S29" s="163">
        <v>0.27</v>
      </c>
      <c r="T29" s="163">
        <v>0.28999999999999998</v>
      </c>
      <c r="U29" s="148" t="s">
        <v>784</v>
      </c>
      <c r="V29" s="148" t="s">
        <v>785</v>
      </c>
      <c r="W29" s="148" t="s">
        <v>786</v>
      </c>
      <c r="X29" s="163">
        <v>0.01</v>
      </c>
      <c r="Y29" s="163">
        <v>0</v>
      </c>
      <c r="Z29" s="163">
        <v>1</v>
      </c>
      <c r="AA29" s="148" t="s">
        <v>787</v>
      </c>
      <c r="AB29" s="163">
        <v>0</v>
      </c>
      <c r="AC29" s="163">
        <v>1</v>
      </c>
      <c r="AD29" s="148" t="s">
        <v>788</v>
      </c>
      <c r="AE29" s="163">
        <v>0.5</v>
      </c>
      <c r="AF29" s="163">
        <v>1</v>
      </c>
      <c r="AG29" s="148" t="s">
        <v>789</v>
      </c>
      <c r="AH29" s="148" t="s">
        <v>765</v>
      </c>
      <c r="AI29" s="148" t="s">
        <v>766</v>
      </c>
      <c r="AJ29" s="145" t="s">
        <v>621</v>
      </c>
      <c r="AK29" s="145" t="s">
        <v>621</v>
      </c>
      <c r="AL29" s="145" t="s">
        <v>621</v>
      </c>
      <c r="AM29" s="145" t="s">
        <v>621</v>
      </c>
      <c r="AN29" s="145" t="s">
        <v>621</v>
      </c>
      <c r="AO29" s="145" t="s">
        <v>621</v>
      </c>
      <c r="AP29" s="145" t="s">
        <v>621</v>
      </c>
      <c r="AQ29" s="145" t="s">
        <v>621</v>
      </c>
      <c r="AR29" s="145" t="s">
        <v>621</v>
      </c>
      <c r="AS29" s="145" t="s">
        <v>621</v>
      </c>
      <c r="AT29" s="145" t="s">
        <v>621</v>
      </c>
      <c r="AU29" s="145" t="s">
        <v>621</v>
      </c>
      <c r="AV29" s="145" t="s">
        <v>621</v>
      </c>
      <c r="AW29" s="145" t="s">
        <v>621</v>
      </c>
      <c r="AX29" s="145" t="s">
        <v>621</v>
      </c>
      <c r="AY29" s="145" t="s">
        <v>621</v>
      </c>
      <c r="AZ29" s="145" t="s">
        <v>621</v>
      </c>
      <c r="BA29" s="145" t="s">
        <v>621</v>
      </c>
      <c r="BB29" s="145" t="s">
        <v>621</v>
      </c>
      <c r="BC29" s="145" t="s">
        <v>621</v>
      </c>
      <c r="BD29" s="145" t="s">
        <v>621</v>
      </c>
      <c r="BE29" s="145" t="s">
        <v>621</v>
      </c>
      <c r="BF29" s="145" t="s">
        <v>621</v>
      </c>
      <c r="BG29" s="145" t="s">
        <v>621</v>
      </c>
      <c r="BH29" s="145" t="s">
        <v>621</v>
      </c>
      <c r="BI29" s="145" t="s">
        <v>621</v>
      </c>
      <c r="BJ29" s="145" t="s">
        <v>621</v>
      </c>
      <c r="BK29" s="145" t="s">
        <v>621</v>
      </c>
      <c r="BL29" s="145" t="s">
        <v>621</v>
      </c>
      <c r="BM29" s="145" t="s">
        <v>621</v>
      </c>
      <c r="BN29" s="145" t="s">
        <v>621</v>
      </c>
      <c r="BO29" s="145" t="s">
        <v>621</v>
      </c>
      <c r="BP29" s="145" t="s">
        <v>621</v>
      </c>
      <c r="BQ29" s="145" t="s">
        <v>621</v>
      </c>
      <c r="BR29" s="145" t="s">
        <v>621</v>
      </c>
      <c r="BS29" s="145" t="s">
        <v>621</v>
      </c>
      <c r="BT29" s="145" t="s">
        <v>621</v>
      </c>
      <c r="BU29" s="145" t="s">
        <v>621</v>
      </c>
      <c r="BV29" s="145" t="s">
        <v>621</v>
      </c>
      <c r="BW29" s="145" t="s">
        <v>621</v>
      </c>
      <c r="BX29" s="145" t="s">
        <v>621</v>
      </c>
      <c r="BY29" s="145" t="s">
        <v>621</v>
      </c>
      <c r="BZ29" s="145" t="s">
        <v>621</v>
      </c>
      <c r="CA29" s="145" t="s">
        <v>621</v>
      </c>
      <c r="CB29" s="145" t="s">
        <v>621</v>
      </c>
      <c r="CC29" s="145" t="s">
        <v>621</v>
      </c>
      <c r="CD29" s="145" t="s">
        <v>621</v>
      </c>
      <c r="CE29" s="145" t="s">
        <v>621</v>
      </c>
      <c r="CF29" s="145" t="s">
        <v>621</v>
      </c>
      <c r="CG29" s="145" t="s">
        <v>621</v>
      </c>
      <c r="CH29" s="145" t="s">
        <v>621</v>
      </c>
      <c r="CI29" s="145" t="s">
        <v>621</v>
      </c>
      <c r="CJ29" s="145" t="s">
        <v>621</v>
      </c>
      <c r="CK29" s="145" t="s">
        <v>621</v>
      </c>
      <c r="CL29" s="145" t="s">
        <v>621</v>
      </c>
      <c r="CM29" s="145" t="s">
        <v>621</v>
      </c>
      <c r="CN29" s="145" t="s">
        <v>621</v>
      </c>
      <c r="CO29" s="145" t="s">
        <v>621</v>
      </c>
      <c r="CP29" s="145" t="s">
        <v>621</v>
      </c>
      <c r="CQ29" s="145" t="s">
        <v>621</v>
      </c>
      <c r="CR29" s="145" t="s">
        <v>621</v>
      </c>
      <c r="CS29" s="145" t="s">
        <v>621</v>
      </c>
      <c r="CT29" s="145" t="s">
        <v>621</v>
      </c>
      <c r="CU29" s="145" t="s">
        <v>621</v>
      </c>
      <c r="CV29" s="145" t="s">
        <v>621</v>
      </c>
      <c r="CW29" s="145" t="s">
        <v>621</v>
      </c>
      <c r="CX29" s="145" t="s">
        <v>621</v>
      </c>
      <c r="CY29" s="145" t="s">
        <v>621</v>
      </c>
      <c r="CZ29" s="145" t="s">
        <v>621</v>
      </c>
      <c r="DA29" s="145" t="s">
        <v>621</v>
      </c>
      <c r="DB29" s="145" t="s">
        <v>621</v>
      </c>
      <c r="DC29" s="145" t="s">
        <v>621</v>
      </c>
      <c r="DD29" s="145" t="s">
        <v>621</v>
      </c>
      <c r="DE29" s="145" t="s">
        <v>621</v>
      </c>
      <c r="DF29" s="145" t="s">
        <v>621</v>
      </c>
      <c r="DG29" s="145" t="s">
        <v>621</v>
      </c>
      <c r="DH29" s="145" t="s">
        <v>621</v>
      </c>
      <c r="DI29" s="145" t="s">
        <v>621</v>
      </c>
      <c r="DJ29" s="145" t="s">
        <v>621</v>
      </c>
      <c r="DK29" s="145" t="s">
        <v>621</v>
      </c>
      <c r="DL29" s="145" t="s">
        <v>621</v>
      </c>
      <c r="DM29" s="145" t="s">
        <v>621</v>
      </c>
      <c r="DN29" s="145" t="s">
        <v>621</v>
      </c>
      <c r="DO29" s="145" t="s">
        <v>621</v>
      </c>
      <c r="DP29" s="145" t="s">
        <v>621</v>
      </c>
    </row>
    <row r="30" spans="1:120" s="146" customFormat="1" ht="48" customHeight="1" x14ac:dyDescent="0.25">
      <c r="A30" s="311"/>
      <c r="B30" s="311"/>
      <c r="C30" s="311"/>
      <c r="D30" s="311"/>
      <c r="E30" s="313"/>
      <c r="F30" s="311"/>
      <c r="G30" s="311"/>
      <c r="H30" s="325"/>
      <c r="I30" s="147" t="s">
        <v>790</v>
      </c>
      <c r="J30" s="148" t="s">
        <v>791</v>
      </c>
      <c r="K30" s="148" t="s">
        <v>792</v>
      </c>
      <c r="L30" s="162">
        <v>0.95</v>
      </c>
      <c r="M30" s="163">
        <v>0</v>
      </c>
      <c r="N30" s="170" t="s">
        <v>677</v>
      </c>
      <c r="O30" s="148" t="s">
        <v>793</v>
      </c>
      <c r="P30" s="163">
        <v>0</v>
      </c>
      <c r="Q30" s="170" t="s">
        <v>677</v>
      </c>
      <c r="R30" s="148" t="s">
        <v>794</v>
      </c>
      <c r="S30" s="163">
        <v>0.25</v>
      </c>
      <c r="T30" s="163">
        <v>0.26</v>
      </c>
      <c r="U30" s="148" t="s">
        <v>795</v>
      </c>
      <c r="V30" s="308" t="s">
        <v>96</v>
      </c>
      <c r="W30" s="308"/>
      <c r="X30" s="309"/>
      <c r="Y30" s="176" t="s">
        <v>621</v>
      </c>
      <c r="Z30" s="176" t="s">
        <v>621</v>
      </c>
      <c r="AA30" s="150" t="s">
        <v>621</v>
      </c>
      <c r="AB30" s="176" t="s">
        <v>621</v>
      </c>
      <c r="AC30" s="176" t="s">
        <v>621</v>
      </c>
      <c r="AD30" s="150" t="s">
        <v>621</v>
      </c>
      <c r="AE30" s="176" t="s">
        <v>621</v>
      </c>
      <c r="AF30" s="176" t="s">
        <v>621</v>
      </c>
      <c r="AG30" s="150" t="s">
        <v>621</v>
      </c>
      <c r="AH30" s="148" t="s">
        <v>765</v>
      </c>
      <c r="AI30" s="148" t="s">
        <v>766</v>
      </c>
      <c r="AJ30" s="145" t="s">
        <v>621</v>
      </c>
      <c r="AK30" s="145" t="s">
        <v>621</v>
      </c>
      <c r="AL30" s="145" t="s">
        <v>621</v>
      </c>
      <c r="AM30" s="145" t="s">
        <v>621</v>
      </c>
      <c r="AN30" s="145" t="s">
        <v>621</v>
      </c>
      <c r="AO30" s="145" t="s">
        <v>621</v>
      </c>
      <c r="AP30" s="145" t="s">
        <v>621</v>
      </c>
      <c r="AQ30" s="145" t="s">
        <v>621</v>
      </c>
      <c r="AR30" s="145" t="s">
        <v>621</v>
      </c>
      <c r="AS30" s="145" t="s">
        <v>621</v>
      </c>
      <c r="AT30" s="145" t="s">
        <v>621</v>
      </c>
      <c r="AU30" s="145" t="s">
        <v>621</v>
      </c>
      <c r="AV30" s="145" t="s">
        <v>621</v>
      </c>
      <c r="AW30" s="145" t="s">
        <v>621</v>
      </c>
      <c r="AX30" s="145" t="s">
        <v>621</v>
      </c>
      <c r="AY30" s="145" t="s">
        <v>621</v>
      </c>
      <c r="AZ30" s="145" t="s">
        <v>621</v>
      </c>
      <c r="BA30" s="145" t="s">
        <v>621</v>
      </c>
      <c r="BB30" s="145" t="s">
        <v>621</v>
      </c>
      <c r="BC30" s="145" t="s">
        <v>621</v>
      </c>
      <c r="BD30" s="145" t="s">
        <v>621</v>
      </c>
      <c r="BE30" s="145" t="s">
        <v>621</v>
      </c>
      <c r="BF30" s="145" t="s">
        <v>621</v>
      </c>
      <c r="BG30" s="145" t="s">
        <v>621</v>
      </c>
      <c r="BH30" s="145" t="s">
        <v>621</v>
      </c>
      <c r="BI30" s="145" t="s">
        <v>621</v>
      </c>
      <c r="BJ30" s="145" t="s">
        <v>621</v>
      </c>
      <c r="BK30" s="145" t="s">
        <v>621</v>
      </c>
      <c r="BL30" s="145" t="s">
        <v>621</v>
      </c>
      <c r="BM30" s="145" t="s">
        <v>621</v>
      </c>
      <c r="BN30" s="145" t="s">
        <v>621</v>
      </c>
      <c r="BO30" s="145" t="s">
        <v>621</v>
      </c>
      <c r="BP30" s="145" t="s">
        <v>621</v>
      </c>
      <c r="BQ30" s="145" t="s">
        <v>621</v>
      </c>
      <c r="BR30" s="145" t="s">
        <v>621</v>
      </c>
      <c r="BS30" s="145" t="s">
        <v>621</v>
      </c>
      <c r="BT30" s="145" t="s">
        <v>621</v>
      </c>
      <c r="BU30" s="145" t="s">
        <v>621</v>
      </c>
      <c r="BV30" s="145" t="s">
        <v>621</v>
      </c>
      <c r="BW30" s="145" t="s">
        <v>621</v>
      </c>
      <c r="BX30" s="145" t="s">
        <v>621</v>
      </c>
      <c r="BY30" s="145" t="s">
        <v>621</v>
      </c>
      <c r="BZ30" s="145" t="s">
        <v>621</v>
      </c>
      <c r="CA30" s="145" t="s">
        <v>621</v>
      </c>
      <c r="CB30" s="145" t="s">
        <v>621</v>
      </c>
      <c r="CC30" s="145" t="s">
        <v>621</v>
      </c>
      <c r="CD30" s="145" t="s">
        <v>621</v>
      </c>
      <c r="CE30" s="145" t="s">
        <v>621</v>
      </c>
      <c r="CF30" s="145" t="s">
        <v>621</v>
      </c>
      <c r="CG30" s="145" t="s">
        <v>621</v>
      </c>
      <c r="CH30" s="145" t="s">
        <v>621</v>
      </c>
      <c r="CI30" s="145" t="s">
        <v>621</v>
      </c>
      <c r="CJ30" s="145" t="s">
        <v>621</v>
      </c>
      <c r="CK30" s="145" t="s">
        <v>621</v>
      </c>
      <c r="CL30" s="145" t="s">
        <v>621</v>
      </c>
      <c r="CM30" s="145" t="s">
        <v>621</v>
      </c>
      <c r="CN30" s="145" t="s">
        <v>621</v>
      </c>
      <c r="CO30" s="145" t="s">
        <v>621</v>
      </c>
      <c r="CP30" s="145" t="s">
        <v>621</v>
      </c>
      <c r="CQ30" s="145" t="s">
        <v>621</v>
      </c>
      <c r="CR30" s="145" t="s">
        <v>621</v>
      </c>
      <c r="CS30" s="145" t="s">
        <v>621</v>
      </c>
      <c r="CT30" s="145" t="s">
        <v>621</v>
      </c>
      <c r="CU30" s="145" t="s">
        <v>621</v>
      </c>
      <c r="CV30" s="145" t="s">
        <v>621</v>
      </c>
      <c r="CW30" s="145" t="s">
        <v>621</v>
      </c>
      <c r="CX30" s="145" t="s">
        <v>621</v>
      </c>
      <c r="CY30" s="145" t="s">
        <v>621</v>
      </c>
      <c r="CZ30" s="145" t="s">
        <v>621</v>
      </c>
      <c r="DA30" s="145" t="s">
        <v>621</v>
      </c>
      <c r="DB30" s="145" t="s">
        <v>621</v>
      </c>
      <c r="DC30" s="145" t="s">
        <v>621</v>
      </c>
      <c r="DD30" s="145" t="s">
        <v>621</v>
      </c>
      <c r="DE30" s="145" t="s">
        <v>621</v>
      </c>
      <c r="DF30" s="145" t="s">
        <v>621</v>
      </c>
      <c r="DG30" s="145" t="s">
        <v>621</v>
      </c>
      <c r="DH30" s="145" t="s">
        <v>621</v>
      </c>
      <c r="DI30" s="145" t="s">
        <v>621</v>
      </c>
      <c r="DJ30" s="145" t="s">
        <v>621</v>
      </c>
      <c r="DK30" s="145" t="s">
        <v>621</v>
      </c>
      <c r="DL30" s="145" t="s">
        <v>621</v>
      </c>
      <c r="DM30" s="145" t="s">
        <v>621</v>
      </c>
      <c r="DN30" s="145" t="s">
        <v>621</v>
      </c>
      <c r="DO30" s="145" t="s">
        <v>621</v>
      </c>
      <c r="DP30" s="145" t="s">
        <v>621</v>
      </c>
    </row>
    <row r="31" spans="1:120" s="3" customFormat="1" ht="75" customHeight="1" x14ac:dyDescent="0.25">
      <c r="A31" s="151"/>
      <c r="B31" s="151"/>
      <c r="C31" s="151"/>
      <c r="D31" s="151"/>
      <c r="E31" s="151"/>
      <c r="F31" s="151"/>
      <c r="G31" s="151"/>
      <c r="H31" s="325"/>
      <c r="I31" s="151"/>
      <c r="J31" s="151"/>
      <c r="K31" s="151"/>
      <c r="L31" s="165"/>
      <c r="M31" s="166" t="s">
        <v>241</v>
      </c>
      <c r="N31" s="167" t="s">
        <v>796</v>
      </c>
      <c r="O31" s="152"/>
      <c r="P31" s="166" t="s">
        <v>241</v>
      </c>
      <c r="Q31" s="167" t="s">
        <v>797</v>
      </c>
      <c r="R31" s="152"/>
      <c r="S31" s="166" t="s">
        <v>241</v>
      </c>
      <c r="T31" s="167" t="s">
        <v>798</v>
      </c>
      <c r="U31" s="152"/>
      <c r="V31" s="151"/>
      <c r="W31" s="151"/>
      <c r="X31" s="165"/>
      <c r="Y31" s="166" t="s">
        <v>242</v>
      </c>
      <c r="Z31" s="167" t="s">
        <v>642</v>
      </c>
      <c r="AA31" s="152"/>
      <c r="AB31" s="166" t="s">
        <v>242</v>
      </c>
      <c r="AC31" s="167" t="s">
        <v>799</v>
      </c>
      <c r="AD31" s="152"/>
      <c r="AE31" s="166" t="s">
        <v>242</v>
      </c>
      <c r="AF31" s="167" t="s">
        <v>800</v>
      </c>
      <c r="AG31" s="153" t="s">
        <v>621</v>
      </c>
      <c r="AH31" s="153" t="s">
        <v>621</v>
      </c>
      <c r="AI31" s="153" t="s">
        <v>621</v>
      </c>
      <c r="AJ31" s="153" t="s">
        <v>621</v>
      </c>
      <c r="AK31" s="153" t="s">
        <v>621</v>
      </c>
      <c r="AL31" s="153" t="s">
        <v>621</v>
      </c>
      <c r="AM31" s="153" t="s">
        <v>621</v>
      </c>
      <c r="AN31" s="153" t="s">
        <v>621</v>
      </c>
      <c r="AO31" s="153" t="s">
        <v>621</v>
      </c>
      <c r="AP31" s="153" t="s">
        <v>621</v>
      </c>
      <c r="AQ31" s="153" t="s">
        <v>621</v>
      </c>
      <c r="AR31" s="153" t="s">
        <v>621</v>
      </c>
      <c r="AS31" s="153" t="s">
        <v>621</v>
      </c>
      <c r="AT31" s="153" t="s">
        <v>621</v>
      </c>
      <c r="AU31" s="153" t="s">
        <v>621</v>
      </c>
      <c r="AV31" s="153" t="s">
        <v>621</v>
      </c>
      <c r="AW31" s="153" t="s">
        <v>621</v>
      </c>
      <c r="AX31" s="153" t="s">
        <v>621</v>
      </c>
      <c r="AY31" s="153" t="s">
        <v>621</v>
      </c>
      <c r="AZ31" s="153" t="s">
        <v>621</v>
      </c>
      <c r="BA31" s="153" t="s">
        <v>621</v>
      </c>
      <c r="BB31" s="153" t="s">
        <v>621</v>
      </c>
      <c r="BC31" s="153" t="s">
        <v>621</v>
      </c>
      <c r="BD31" s="153" t="s">
        <v>621</v>
      </c>
      <c r="BE31" s="153" t="s">
        <v>621</v>
      </c>
      <c r="BF31" s="153" t="s">
        <v>621</v>
      </c>
      <c r="BG31" s="153" t="s">
        <v>621</v>
      </c>
      <c r="BH31" s="153" t="s">
        <v>621</v>
      </c>
      <c r="BI31" s="153" t="s">
        <v>621</v>
      </c>
      <c r="BJ31" s="153" t="s">
        <v>621</v>
      </c>
      <c r="BK31" s="153" t="s">
        <v>621</v>
      </c>
      <c r="BL31" s="153" t="s">
        <v>621</v>
      </c>
      <c r="BM31" s="153" t="s">
        <v>621</v>
      </c>
      <c r="BN31" s="153" t="s">
        <v>621</v>
      </c>
      <c r="BO31" s="153" t="s">
        <v>621</v>
      </c>
      <c r="BP31" s="153" t="s">
        <v>621</v>
      </c>
      <c r="BQ31" s="153" t="s">
        <v>621</v>
      </c>
      <c r="BR31" s="153" t="s">
        <v>621</v>
      </c>
      <c r="BS31" s="153" t="s">
        <v>621</v>
      </c>
      <c r="BT31" s="153" t="s">
        <v>621</v>
      </c>
      <c r="BU31" s="153" t="s">
        <v>621</v>
      </c>
      <c r="BV31" s="153" t="s">
        <v>621</v>
      </c>
      <c r="BW31" s="153" t="s">
        <v>621</v>
      </c>
      <c r="BX31" s="153" t="s">
        <v>621</v>
      </c>
      <c r="BY31" s="153" t="s">
        <v>621</v>
      </c>
      <c r="BZ31" s="153" t="s">
        <v>621</v>
      </c>
      <c r="CA31" s="153" t="s">
        <v>621</v>
      </c>
      <c r="CB31" s="153" t="s">
        <v>621</v>
      </c>
      <c r="CC31" s="153" t="s">
        <v>621</v>
      </c>
      <c r="CD31" s="153" t="s">
        <v>621</v>
      </c>
      <c r="CE31" s="153" t="s">
        <v>621</v>
      </c>
      <c r="CF31" s="153" t="s">
        <v>621</v>
      </c>
      <c r="CG31" s="153" t="s">
        <v>621</v>
      </c>
      <c r="CH31" s="153" t="s">
        <v>621</v>
      </c>
      <c r="CI31" s="153" t="s">
        <v>621</v>
      </c>
      <c r="CJ31" s="153" t="s">
        <v>621</v>
      </c>
      <c r="CK31" s="153" t="s">
        <v>621</v>
      </c>
      <c r="CL31" s="153" t="s">
        <v>621</v>
      </c>
      <c r="CM31" s="153" t="s">
        <v>621</v>
      </c>
      <c r="CN31" s="153" t="s">
        <v>621</v>
      </c>
      <c r="CO31" s="153" t="s">
        <v>621</v>
      </c>
      <c r="CP31" s="153" t="s">
        <v>621</v>
      </c>
      <c r="CQ31" s="153" t="s">
        <v>621</v>
      </c>
      <c r="CR31" s="153" t="s">
        <v>621</v>
      </c>
      <c r="CS31" s="153" t="s">
        <v>621</v>
      </c>
      <c r="CT31" s="153" t="s">
        <v>621</v>
      </c>
      <c r="CU31" s="153" t="s">
        <v>621</v>
      </c>
      <c r="CV31" s="153" t="s">
        <v>621</v>
      </c>
      <c r="CW31" s="153" t="s">
        <v>621</v>
      </c>
      <c r="CX31" s="153" t="s">
        <v>621</v>
      </c>
      <c r="CY31" s="153" t="s">
        <v>621</v>
      </c>
      <c r="CZ31" s="153" t="s">
        <v>621</v>
      </c>
      <c r="DA31" s="153" t="s">
        <v>621</v>
      </c>
      <c r="DB31" s="153" t="s">
        <v>621</v>
      </c>
      <c r="DC31" s="153" t="s">
        <v>621</v>
      </c>
      <c r="DD31" s="153" t="s">
        <v>621</v>
      </c>
      <c r="DE31" s="153" t="s">
        <v>621</v>
      </c>
      <c r="DF31" s="153" t="s">
        <v>621</v>
      </c>
      <c r="DG31" s="153" t="s">
        <v>621</v>
      </c>
      <c r="DH31" s="153" t="s">
        <v>621</v>
      </c>
      <c r="DI31" s="153" t="s">
        <v>621</v>
      </c>
      <c r="DJ31" s="153" t="s">
        <v>621</v>
      </c>
      <c r="DK31" s="153" t="s">
        <v>621</v>
      </c>
      <c r="DL31" s="153" t="s">
        <v>621</v>
      </c>
      <c r="DM31" s="151"/>
      <c r="DN31" s="151"/>
      <c r="DO31" s="151"/>
      <c r="DP31" s="151"/>
    </row>
    <row r="32" spans="1:120" s="146" customFormat="1" ht="48" customHeight="1" x14ac:dyDescent="0.25">
      <c r="A32" s="141" t="s">
        <v>87</v>
      </c>
      <c r="B32" s="142" t="s">
        <v>88</v>
      </c>
      <c r="C32" s="142" t="s">
        <v>1101</v>
      </c>
      <c r="D32" s="142" t="s">
        <v>22</v>
      </c>
      <c r="E32" s="157" t="s">
        <v>801</v>
      </c>
      <c r="F32" s="142" t="s">
        <v>91</v>
      </c>
      <c r="G32" s="142" t="s">
        <v>92</v>
      </c>
      <c r="H32" s="325"/>
      <c r="I32" s="141" t="s">
        <v>802</v>
      </c>
      <c r="J32" s="142" t="s">
        <v>803</v>
      </c>
      <c r="K32" s="142" t="s">
        <v>804</v>
      </c>
      <c r="L32" s="160">
        <v>1</v>
      </c>
      <c r="M32" s="168">
        <v>0.97</v>
      </c>
      <c r="N32" s="168">
        <v>0.97</v>
      </c>
      <c r="O32" s="142" t="s">
        <v>805</v>
      </c>
      <c r="P32" s="168">
        <v>0.99</v>
      </c>
      <c r="Q32" s="168">
        <v>0.99</v>
      </c>
      <c r="R32" s="142" t="s">
        <v>806</v>
      </c>
      <c r="S32" s="168">
        <v>0.98</v>
      </c>
      <c r="T32" s="168">
        <v>0.98</v>
      </c>
      <c r="U32" s="142" t="s">
        <v>807</v>
      </c>
      <c r="V32" s="308" t="s">
        <v>96</v>
      </c>
      <c r="W32" s="308"/>
      <c r="X32" s="309"/>
      <c r="Y32" s="174" t="s">
        <v>621</v>
      </c>
      <c r="Z32" s="174" t="s">
        <v>621</v>
      </c>
      <c r="AA32" s="144" t="s">
        <v>621</v>
      </c>
      <c r="AB32" s="174" t="s">
        <v>621</v>
      </c>
      <c r="AC32" s="174" t="s">
        <v>621</v>
      </c>
      <c r="AD32" s="144" t="s">
        <v>621</v>
      </c>
      <c r="AE32" s="174" t="s">
        <v>621</v>
      </c>
      <c r="AF32" s="174" t="s">
        <v>621</v>
      </c>
      <c r="AG32" s="144" t="s">
        <v>621</v>
      </c>
      <c r="AH32" s="142" t="s">
        <v>177</v>
      </c>
      <c r="AI32" s="142" t="s">
        <v>601</v>
      </c>
      <c r="AJ32" s="145" t="s">
        <v>621</v>
      </c>
      <c r="AK32" s="145" t="s">
        <v>621</v>
      </c>
      <c r="AL32" s="145" t="s">
        <v>621</v>
      </c>
      <c r="AM32" s="145" t="s">
        <v>621</v>
      </c>
      <c r="AN32" s="145" t="s">
        <v>621</v>
      </c>
      <c r="AO32" s="145" t="s">
        <v>621</v>
      </c>
      <c r="AP32" s="145" t="s">
        <v>621</v>
      </c>
      <c r="AQ32" s="145" t="s">
        <v>621</v>
      </c>
      <c r="AR32" s="145" t="s">
        <v>621</v>
      </c>
      <c r="AS32" s="145" t="s">
        <v>621</v>
      </c>
      <c r="AT32" s="145" t="s">
        <v>621</v>
      </c>
      <c r="AU32" s="145" t="s">
        <v>621</v>
      </c>
      <c r="AV32" s="145" t="s">
        <v>621</v>
      </c>
      <c r="AW32" s="145" t="s">
        <v>621</v>
      </c>
      <c r="AX32" s="145" t="s">
        <v>621</v>
      </c>
      <c r="AY32" s="145" t="s">
        <v>621</v>
      </c>
      <c r="AZ32" s="145" t="s">
        <v>621</v>
      </c>
      <c r="BA32" s="145" t="s">
        <v>621</v>
      </c>
      <c r="BB32" s="145" t="s">
        <v>621</v>
      </c>
      <c r="BC32" s="145" t="s">
        <v>621</v>
      </c>
      <c r="BD32" s="145" t="s">
        <v>621</v>
      </c>
      <c r="BE32" s="145" t="s">
        <v>621</v>
      </c>
      <c r="BF32" s="145" t="s">
        <v>621</v>
      </c>
      <c r="BG32" s="145" t="s">
        <v>621</v>
      </c>
      <c r="BH32" s="145" t="s">
        <v>621</v>
      </c>
      <c r="BI32" s="145" t="s">
        <v>621</v>
      </c>
      <c r="BJ32" s="145" t="s">
        <v>621</v>
      </c>
      <c r="BK32" s="145" t="s">
        <v>621</v>
      </c>
      <c r="BL32" s="145" t="s">
        <v>621</v>
      </c>
      <c r="BM32" s="145" t="s">
        <v>621</v>
      </c>
      <c r="BN32" s="145" t="s">
        <v>621</v>
      </c>
      <c r="BO32" s="145" t="s">
        <v>621</v>
      </c>
      <c r="BP32" s="145" t="s">
        <v>621</v>
      </c>
      <c r="BQ32" s="145" t="s">
        <v>621</v>
      </c>
      <c r="BR32" s="145" t="s">
        <v>621</v>
      </c>
      <c r="BS32" s="145" t="s">
        <v>621</v>
      </c>
      <c r="BT32" s="145" t="s">
        <v>621</v>
      </c>
      <c r="BU32" s="145" t="s">
        <v>621</v>
      </c>
      <c r="BV32" s="145" t="s">
        <v>621</v>
      </c>
      <c r="BW32" s="145" t="s">
        <v>621</v>
      </c>
      <c r="BX32" s="145" t="s">
        <v>621</v>
      </c>
      <c r="BY32" s="145" t="s">
        <v>621</v>
      </c>
      <c r="BZ32" s="145" t="s">
        <v>621</v>
      </c>
      <c r="CA32" s="145" t="s">
        <v>621</v>
      </c>
      <c r="CB32" s="145" t="s">
        <v>621</v>
      </c>
      <c r="CC32" s="145" t="s">
        <v>621</v>
      </c>
      <c r="CD32" s="145" t="s">
        <v>621</v>
      </c>
      <c r="CE32" s="145" t="s">
        <v>621</v>
      </c>
      <c r="CF32" s="145" t="s">
        <v>621</v>
      </c>
      <c r="CG32" s="145" t="s">
        <v>621</v>
      </c>
      <c r="CH32" s="145" t="s">
        <v>621</v>
      </c>
      <c r="CI32" s="145" t="s">
        <v>621</v>
      </c>
      <c r="CJ32" s="145" t="s">
        <v>621</v>
      </c>
      <c r="CK32" s="145" t="s">
        <v>621</v>
      </c>
      <c r="CL32" s="145" t="s">
        <v>621</v>
      </c>
      <c r="CM32" s="145" t="s">
        <v>621</v>
      </c>
      <c r="CN32" s="145" t="s">
        <v>621</v>
      </c>
      <c r="CO32" s="145" t="s">
        <v>621</v>
      </c>
      <c r="CP32" s="145" t="s">
        <v>621</v>
      </c>
      <c r="CQ32" s="145" t="s">
        <v>621</v>
      </c>
      <c r="CR32" s="145" t="s">
        <v>621</v>
      </c>
      <c r="CS32" s="145" t="s">
        <v>621</v>
      </c>
      <c r="CT32" s="145" t="s">
        <v>621</v>
      </c>
      <c r="CU32" s="145" t="s">
        <v>621</v>
      </c>
      <c r="CV32" s="145" t="s">
        <v>621</v>
      </c>
      <c r="CW32" s="145" t="s">
        <v>621</v>
      </c>
      <c r="CX32" s="145" t="s">
        <v>621</v>
      </c>
      <c r="CY32" s="145" t="s">
        <v>621</v>
      </c>
      <c r="CZ32" s="145" t="s">
        <v>621</v>
      </c>
      <c r="DA32" s="145" t="s">
        <v>621</v>
      </c>
      <c r="DB32" s="145" t="s">
        <v>621</v>
      </c>
      <c r="DC32" s="145" t="s">
        <v>621</v>
      </c>
      <c r="DD32" s="145" t="s">
        <v>621</v>
      </c>
      <c r="DE32" s="145" t="s">
        <v>621</v>
      </c>
      <c r="DF32" s="145" t="s">
        <v>621</v>
      </c>
      <c r="DG32" s="145" t="s">
        <v>621</v>
      </c>
      <c r="DH32" s="145" t="s">
        <v>621</v>
      </c>
      <c r="DI32" s="145" t="s">
        <v>621</v>
      </c>
      <c r="DJ32" s="145" t="s">
        <v>621</v>
      </c>
      <c r="DK32" s="145" t="s">
        <v>621</v>
      </c>
      <c r="DL32" s="145" t="s">
        <v>621</v>
      </c>
      <c r="DM32" s="145" t="s">
        <v>621</v>
      </c>
      <c r="DN32" s="145" t="s">
        <v>621</v>
      </c>
      <c r="DO32" s="145" t="s">
        <v>621</v>
      </c>
      <c r="DP32" s="145" t="s">
        <v>621</v>
      </c>
    </row>
    <row r="33" spans="1:120" s="146" customFormat="1" ht="48" customHeight="1" x14ac:dyDescent="0.25">
      <c r="A33" s="151"/>
      <c r="B33" s="151"/>
      <c r="C33" s="151"/>
      <c r="D33" s="151"/>
      <c r="E33" s="151"/>
      <c r="F33" s="151"/>
      <c r="G33" s="151"/>
      <c r="H33" s="325"/>
      <c r="I33" s="151"/>
      <c r="J33" s="151"/>
      <c r="K33" s="151"/>
      <c r="L33" s="165"/>
      <c r="M33" s="166" t="s">
        <v>241</v>
      </c>
      <c r="N33" s="167" t="s">
        <v>808</v>
      </c>
      <c r="O33" s="152"/>
      <c r="P33" s="166" t="s">
        <v>241</v>
      </c>
      <c r="Q33" s="167" t="s">
        <v>809</v>
      </c>
      <c r="R33" s="152"/>
      <c r="S33" s="166" t="s">
        <v>241</v>
      </c>
      <c r="T33" s="167" t="s">
        <v>810</v>
      </c>
      <c r="U33" s="152"/>
      <c r="V33" s="151"/>
      <c r="W33" s="151"/>
      <c r="X33" s="165"/>
      <c r="Y33" s="166" t="s">
        <v>242</v>
      </c>
      <c r="Z33" s="167" t="s">
        <v>11</v>
      </c>
      <c r="AA33" s="152"/>
      <c r="AB33" s="166" t="s">
        <v>242</v>
      </c>
      <c r="AC33" s="167" t="s">
        <v>11</v>
      </c>
      <c r="AD33" s="152"/>
      <c r="AE33" s="166" t="s">
        <v>242</v>
      </c>
      <c r="AF33" s="167" t="s">
        <v>11</v>
      </c>
      <c r="AG33" s="153" t="s">
        <v>621</v>
      </c>
      <c r="AH33" s="153" t="s">
        <v>621</v>
      </c>
      <c r="AI33" s="153" t="s">
        <v>621</v>
      </c>
      <c r="AJ33" s="153" t="s">
        <v>621</v>
      </c>
      <c r="AK33" s="153" t="s">
        <v>621</v>
      </c>
      <c r="AL33" s="153" t="s">
        <v>621</v>
      </c>
      <c r="AM33" s="153" t="s">
        <v>621</v>
      </c>
      <c r="AN33" s="153" t="s">
        <v>621</v>
      </c>
      <c r="AO33" s="153" t="s">
        <v>621</v>
      </c>
      <c r="AP33" s="153" t="s">
        <v>621</v>
      </c>
      <c r="AQ33" s="153" t="s">
        <v>621</v>
      </c>
      <c r="AR33" s="153" t="s">
        <v>621</v>
      </c>
      <c r="AS33" s="153" t="s">
        <v>621</v>
      </c>
      <c r="AT33" s="153" t="s">
        <v>621</v>
      </c>
      <c r="AU33" s="153" t="s">
        <v>621</v>
      </c>
      <c r="AV33" s="153" t="s">
        <v>621</v>
      </c>
      <c r="AW33" s="153" t="s">
        <v>621</v>
      </c>
      <c r="AX33" s="153" t="s">
        <v>621</v>
      </c>
      <c r="AY33" s="153" t="s">
        <v>621</v>
      </c>
      <c r="AZ33" s="153" t="s">
        <v>621</v>
      </c>
      <c r="BA33" s="153" t="s">
        <v>621</v>
      </c>
      <c r="BB33" s="153" t="s">
        <v>621</v>
      </c>
      <c r="BC33" s="153" t="s">
        <v>621</v>
      </c>
      <c r="BD33" s="153" t="s">
        <v>621</v>
      </c>
      <c r="BE33" s="153" t="s">
        <v>621</v>
      </c>
      <c r="BF33" s="153" t="s">
        <v>621</v>
      </c>
      <c r="BG33" s="153" t="s">
        <v>621</v>
      </c>
      <c r="BH33" s="153" t="s">
        <v>621</v>
      </c>
      <c r="BI33" s="153" t="s">
        <v>621</v>
      </c>
      <c r="BJ33" s="153" t="s">
        <v>621</v>
      </c>
      <c r="BK33" s="153" t="s">
        <v>621</v>
      </c>
      <c r="BL33" s="153" t="s">
        <v>621</v>
      </c>
      <c r="BM33" s="153" t="s">
        <v>621</v>
      </c>
      <c r="BN33" s="153" t="s">
        <v>621</v>
      </c>
      <c r="BO33" s="153" t="s">
        <v>621</v>
      </c>
      <c r="BP33" s="153" t="s">
        <v>621</v>
      </c>
      <c r="BQ33" s="153" t="s">
        <v>621</v>
      </c>
      <c r="BR33" s="153" t="s">
        <v>621</v>
      </c>
      <c r="BS33" s="153" t="s">
        <v>621</v>
      </c>
      <c r="BT33" s="153" t="s">
        <v>621</v>
      </c>
      <c r="BU33" s="153" t="s">
        <v>621</v>
      </c>
      <c r="BV33" s="153" t="s">
        <v>621</v>
      </c>
      <c r="BW33" s="153" t="s">
        <v>621</v>
      </c>
      <c r="BX33" s="153" t="s">
        <v>621</v>
      </c>
      <c r="BY33" s="153" t="s">
        <v>621</v>
      </c>
      <c r="BZ33" s="153" t="s">
        <v>621</v>
      </c>
      <c r="CA33" s="153" t="s">
        <v>621</v>
      </c>
      <c r="CB33" s="153" t="s">
        <v>621</v>
      </c>
      <c r="CC33" s="153" t="s">
        <v>621</v>
      </c>
      <c r="CD33" s="153" t="s">
        <v>621</v>
      </c>
      <c r="CE33" s="153" t="s">
        <v>621</v>
      </c>
      <c r="CF33" s="153" t="s">
        <v>621</v>
      </c>
      <c r="CG33" s="153" t="s">
        <v>621</v>
      </c>
      <c r="CH33" s="153" t="s">
        <v>621</v>
      </c>
      <c r="CI33" s="153" t="s">
        <v>621</v>
      </c>
      <c r="CJ33" s="153" t="s">
        <v>621</v>
      </c>
      <c r="CK33" s="153" t="s">
        <v>621</v>
      </c>
      <c r="CL33" s="153" t="s">
        <v>621</v>
      </c>
      <c r="CM33" s="153" t="s">
        <v>621</v>
      </c>
      <c r="CN33" s="153" t="s">
        <v>621</v>
      </c>
      <c r="CO33" s="153" t="s">
        <v>621</v>
      </c>
      <c r="CP33" s="153" t="s">
        <v>621</v>
      </c>
      <c r="CQ33" s="153" t="s">
        <v>621</v>
      </c>
      <c r="CR33" s="153" t="s">
        <v>621</v>
      </c>
      <c r="CS33" s="153" t="s">
        <v>621</v>
      </c>
      <c r="CT33" s="153" t="s">
        <v>621</v>
      </c>
      <c r="CU33" s="153" t="s">
        <v>621</v>
      </c>
      <c r="CV33" s="153" t="s">
        <v>621</v>
      </c>
      <c r="CW33" s="153" t="s">
        <v>621</v>
      </c>
      <c r="CX33" s="153" t="s">
        <v>621</v>
      </c>
      <c r="CY33" s="153" t="s">
        <v>621</v>
      </c>
      <c r="CZ33" s="153" t="s">
        <v>621</v>
      </c>
      <c r="DA33" s="153" t="s">
        <v>621</v>
      </c>
      <c r="DB33" s="153" t="s">
        <v>621</v>
      </c>
      <c r="DC33" s="153" t="s">
        <v>621</v>
      </c>
      <c r="DD33" s="153" t="s">
        <v>621</v>
      </c>
      <c r="DE33" s="153" t="s">
        <v>621</v>
      </c>
      <c r="DF33" s="153" t="s">
        <v>621</v>
      </c>
      <c r="DG33" s="153" t="s">
        <v>621</v>
      </c>
      <c r="DH33" s="153" t="s">
        <v>621</v>
      </c>
      <c r="DI33" s="153" t="s">
        <v>621</v>
      </c>
      <c r="DJ33" s="153" t="s">
        <v>621</v>
      </c>
      <c r="DK33" s="153" t="s">
        <v>621</v>
      </c>
      <c r="DL33" s="153" t="s">
        <v>621</v>
      </c>
      <c r="DM33" s="151"/>
      <c r="DN33" s="151"/>
      <c r="DO33" s="151"/>
      <c r="DP33" s="151"/>
    </row>
    <row r="34" spans="1:120" s="3" customFormat="1" ht="75" customHeight="1" x14ac:dyDescent="0.25">
      <c r="A34" s="310" t="s">
        <v>87</v>
      </c>
      <c r="B34" s="310" t="s">
        <v>88</v>
      </c>
      <c r="C34" s="310" t="s">
        <v>11</v>
      </c>
      <c r="D34" s="310" t="s">
        <v>22</v>
      </c>
      <c r="E34" s="312" t="s">
        <v>811</v>
      </c>
      <c r="F34" s="310" t="s">
        <v>644</v>
      </c>
      <c r="G34" s="310" t="s">
        <v>645</v>
      </c>
      <c r="H34" s="325"/>
      <c r="I34" s="141" t="s">
        <v>812</v>
      </c>
      <c r="J34" s="142" t="s">
        <v>658</v>
      </c>
      <c r="K34" s="142" t="s">
        <v>659</v>
      </c>
      <c r="L34" s="160">
        <v>0.98</v>
      </c>
      <c r="M34" s="160">
        <v>0.03</v>
      </c>
      <c r="N34" s="168">
        <v>0.03</v>
      </c>
      <c r="O34" s="142" t="s">
        <v>660</v>
      </c>
      <c r="P34" s="168">
        <v>0.1</v>
      </c>
      <c r="Q34" s="168">
        <v>0.1</v>
      </c>
      <c r="R34" s="142" t="s">
        <v>661</v>
      </c>
      <c r="S34" s="168">
        <v>0.2</v>
      </c>
      <c r="T34" s="168">
        <v>0.2</v>
      </c>
      <c r="U34" s="142" t="s">
        <v>662</v>
      </c>
      <c r="V34" s="308" t="s">
        <v>96</v>
      </c>
      <c r="W34" s="308"/>
      <c r="X34" s="309"/>
      <c r="Y34" s="174" t="s">
        <v>621</v>
      </c>
      <c r="Z34" s="174" t="s">
        <v>621</v>
      </c>
      <c r="AA34" s="144" t="s">
        <v>621</v>
      </c>
      <c r="AB34" s="174" t="s">
        <v>621</v>
      </c>
      <c r="AC34" s="174" t="s">
        <v>621</v>
      </c>
      <c r="AD34" s="144" t="s">
        <v>621</v>
      </c>
      <c r="AE34" s="174" t="s">
        <v>621</v>
      </c>
      <c r="AF34" s="174" t="s">
        <v>621</v>
      </c>
      <c r="AG34" s="144" t="s">
        <v>621</v>
      </c>
      <c r="AH34" s="142" t="s">
        <v>177</v>
      </c>
      <c r="AI34" s="142" t="s">
        <v>601</v>
      </c>
      <c r="AJ34" s="145" t="s">
        <v>621</v>
      </c>
      <c r="AK34" s="145" t="s">
        <v>621</v>
      </c>
      <c r="AL34" s="145" t="s">
        <v>621</v>
      </c>
      <c r="AM34" s="145" t="s">
        <v>621</v>
      </c>
      <c r="AN34" s="145" t="s">
        <v>621</v>
      </c>
      <c r="AO34" s="145" t="s">
        <v>621</v>
      </c>
      <c r="AP34" s="145" t="s">
        <v>621</v>
      </c>
      <c r="AQ34" s="145" t="s">
        <v>621</v>
      </c>
      <c r="AR34" s="145" t="s">
        <v>621</v>
      </c>
      <c r="AS34" s="145" t="s">
        <v>621</v>
      </c>
      <c r="AT34" s="145" t="s">
        <v>621</v>
      </c>
      <c r="AU34" s="145" t="s">
        <v>621</v>
      </c>
      <c r="AV34" s="145" t="s">
        <v>621</v>
      </c>
      <c r="AW34" s="145" t="s">
        <v>621</v>
      </c>
      <c r="AX34" s="145" t="s">
        <v>621</v>
      </c>
      <c r="AY34" s="145" t="s">
        <v>621</v>
      </c>
      <c r="AZ34" s="145" t="s">
        <v>621</v>
      </c>
      <c r="BA34" s="145" t="s">
        <v>621</v>
      </c>
      <c r="BB34" s="145" t="s">
        <v>621</v>
      </c>
      <c r="BC34" s="145" t="s">
        <v>621</v>
      </c>
      <c r="BD34" s="145" t="s">
        <v>621</v>
      </c>
      <c r="BE34" s="145" t="s">
        <v>621</v>
      </c>
      <c r="BF34" s="145" t="s">
        <v>621</v>
      </c>
      <c r="BG34" s="145" t="s">
        <v>621</v>
      </c>
      <c r="BH34" s="145" t="s">
        <v>621</v>
      </c>
      <c r="BI34" s="145" t="s">
        <v>621</v>
      </c>
      <c r="BJ34" s="145" t="s">
        <v>621</v>
      </c>
      <c r="BK34" s="145" t="s">
        <v>621</v>
      </c>
      <c r="BL34" s="145" t="s">
        <v>621</v>
      </c>
      <c r="BM34" s="145" t="s">
        <v>621</v>
      </c>
      <c r="BN34" s="145" t="s">
        <v>621</v>
      </c>
      <c r="BO34" s="145" t="s">
        <v>621</v>
      </c>
      <c r="BP34" s="145" t="s">
        <v>621</v>
      </c>
      <c r="BQ34" s="145" t="s">
        <v>621</v>
      </c>
      <c r="BR34" s="145" t="s">
        <v>621</v>
      </c>
      <c r="BS34" s="145" t="s">
        <v>621</v>
      </c>
      <c r="BT34" s="145" t="s">
        <v>621</v>
      </c>
      <c r="BU34" s="145" t="s">
        <v>621</v>
      </c>
      <c r="BV34" s="145" t="s">
        <v>621</v>
      </c>
      <c r="BW34" s="145" t="s">
        <v>621</v>
      </c>
      <c r="BX34" s="145" t="s">
        <v>621</v>
      </c>
      <c r="BY34" s="145" t="s">
        <v>621</v>
      </c>
      <c r="BZ34" s="145" t="s">
        <v>621</v>
      </c>
      <c r="CA34" s="145" t="s">
        <v>621</v>
      </c>
      <c r="CB34" s="145" t="s">
        <v>621</v>
      </c>
      <c r="CC34" s="145" t="s">
        <v>621</v>
      </c>
      <c r="CD34" s="145" t="s">
        <v>621</v>
      </c>
      <c r="CE34" s="145" t="s">
        <v>621</v>
      </c>
      <c r="CF34" s="145" t="s">
        <v>621</v>
      </c>
      <c r="CG34" s="145" t="s">
        <v>621</v>
      </c>
      <c r="CH34" s="145" t="s">
        <v>621</v>
      </c>
      <c r="CI34" s="145" t="s">
        <v>621</v>
      </c>
      <c r="CJ34" s="145" t="s">
        <v>621</v>
      </c>
      <c r="CK34" s="145" t="s">
        <v>621</v>
      </c>
      <c r="CL34" s="145" t="s">
        <v>621</v>
      </c>
      <c r="CM34" s="145" t="s">
        <v>621</v>
      </c>
      <c r="CN34" s="145" t="s">
        <v>621</v>
      </c>
      <c r="CO34" s="145" t="s">
        <v>621</v>
      </c>
      <c r="CP34" s="145" t="s">
        <v>621</v>
      </c>
      <c r="CQ34" s="145" t="s">
        <v>621</v>
      </c>
      <c r="CR34" s="145" t="s">
        <v>621</v>
      </c>
      <c r="CS34" s="145" t="s">
        <v>621</v>
      </c>
      <c r="CT34" s="145" t="s">
        <v>621</v>
      </c>
      <c r="CU34" s="145" t="s">
        <v>621</v>
      </c>
      <c r="CV34" s="145" t="s">
        <v>621</v>
      </c>
      <c r="CW34" s="145" t="s">
        <v>621</v>
      </c>
      <c r="CX34" s="145" t="s">
        <v>621</v>
      </c>
      <c r="CY34" s="145" t="s">
        <v>621</v>
      </c>
      <c r="CZ34" s="145" t="s">
        <v>621</v>
      </c>
      <c r="DA34" s="145" t="s">
        <v>621</v>
      </c>
      <c r="DB34" s="145" t="s">
        <v>621</v>
      </c>
      <c r="DC34" s="145" t="s">
        <v>621</v>
      </c>
      <c r="DD34" s="145" t="s">
        <v>621</v>
      </c>
      <c r="DE34" s="145" t="s">
        <v>621</v>
      </c>
      <c r="DF34" s="145" t="s">
        <v>621</v>
      </c>
      <c r="DG34" s="145" t="s">
        <v>621</v>
      </c>
      <c r="DH34" s="145" t="s">
        <v>621</v>
      </c>
      <c r="DI34" s="145" t="s">
        <v>621</v>
      </c>
      <c r="DJ34" s="145" t="s">
        <v>621</v>
      </c>
      <c r="DK34" s="145" t="s">
        <v>621</v>
      </c>
      <c r="DL34" s="145" t="s">
        <v>621</v>
      </c>
      <c r="DM34" s="145" t="s">
        <v>621</v>
      </c>
      <c r="DN34" s="145" t="s">
        <v>621</v>
      </c>
      <c r="DO34" s="145" t="s">
        <v>621</v>
      </c>
      <c r="DP34" s="145" t="s">
        <v>621</v>
      </c>
    </row>
    <row r="35" spans="1:120" s="146" customFormat="1" ht="48" customHeight="1" x14ac:dyDescent="0.25">
      <c r="A35" s="311"/>
      <c r="B35" s="311"/>
      <c r="C35" s="311"/>
      <c r="D35" s="311"/>
      <c r="E35" s="313"/>
      <c r="F35" s="311"/>
      <c r="G35" s="311"/>
      <c r="H35" s="325"/>
      <c r="I35" s="147" t="s">
        <v>813</v>
      </c>
      <c r="J35" s="148" t="s">
        <v>669</v>
      </c>
      <c r="K35" s="148" t="s">
        <v>670</v>
      </c>
      <c r="L35" s="162">
        <v>0.98</v>
      </c>
      <c r="M35" s="162">
        <v>0.52</v>
      </c>
      <c r="N35" s="163">
        <v>0.53</v>
      </c>
      <c r="O35" s="148" t="s">
        <v>671</v>
      </c>
      <c r="P35" s="163">
        <v>0.59</v>
      </c>
      <c r="Q35" s="163">
        <v>0.6</v>
      </c>
      <c r="R35" s="148" t="s">
        <v>672</v>
      </c>
      <c r="S35" s="163">
        <v>0.63</v>
      </c>
      <c r="T35" s="163">
        <v>0.64</v>
      </c>
      <c r="U35" s="148" t="s">
        <v>673</v>
      </c>
      <c r="V35" s="308" t="s">
        <v>96</v>
      </c>
      <c r="W35" s="308"/>
      <c r="X35" s="309"/>
      <c r="Y35" s="176" t="s">
        <v>621</v>
      </c>
      <c r="Z35" s="176" t="s">
        <v>621</v>
      </c>
      <c r="AA35" s="150" t="s">
        <v>621</v>
      </c>
      <c r="AB35" s="176" t="s">
        <v>621</v>
      </c>
      <c r="AC35" s="176" t="s">
        <v>621</v>
      </c>
      <c r="AD35" s="150" t="s">
        <v>621</v>
      </c>
      <c r="AE35" s="176" t="s">
        <v>621</v>
      </c>
      <c r="AF35" s="176" t="s">
        <v>621</v>
      </c>
      <c r="AG35" s="150" t="s">
        <v>621</v>
      </c>
      <c r="AH35" s="148" t="s">
        <v>177</v>
      </c>
      <c r="AI35" s="148" t="s">
        <v>601</v>
      </c>
      <c r="AJ35" s="145" t="s">
        <v>621</v>
      </c>
      <c r="AK35" s="145" t="s">
        <v>621</v>
      </c>
      <c r="AL35" s="145" t="s">
        <v>621</v>
      </c>
      <c r="AM35" s="145" t="s">
        <v>621</v>
      </c>
      <c r="AN35" s="145" t="s">
        <v>621</v>
      </c>
      <c r="AO35" s="145" t="s">
        <v>621</v>
      </c>
      <c r="AP35" s="145" t="s">
        <v>621</v>
      </c>
      <c r="AQ35" s="145" t="s">
        <v>621</v>
      </c>
      <c r="AR35" s="145" t="s">
        <v>621</v>
      </c>
      <c r="AS35" s="145" t="s">
        <v>621</v>
      </c>
      <c r="AT35" s="145" t="s">
        <v>621</v>
      </c>
      <c r="AU35" s="145" t="s">
        <v>621</v>
      </c>
      <c r="AV35" s="145" t="s">
        <v>621</v>
      </c>
      <c r="AW35" s="145" t="s">
        <v>621</v>
      </c>
      <c r="AX35" s="145" t="s">
        <v>621</v>
      </c>
      <c r="AY35" s="145" t="s">
        <v>621</v>
      </c>
      <c r="AZ35" s="145" t="s">
        <v>621</v>
      </c>
      <c r="BA35" s="145" t="s">
        <v>621</v>
      </c>
      <c r="BB35" s="145" t="s">
        <v>621</v>
      </c>
      <c r="BC35" s="145" t="s">
        <v>621</v>
      </c>
      <c r="BD35" s="145" t="s">
        <v>621</v>
      </c>
      <c r="BE35" s="145" t="s">
        <v>621</v>
      </c>
      <c r="BF35" s="145" t="s">
        <v>621</v>
      </c>
      <c r="BG35" s="145" t="s">
        <v>621</v>
      </c>
      <c r="BH35" s="145" t="s">
        <v>621</v>
      </c>
      <c r="BI35" s="145" t="s">
        <v>621</v>
      </c>
      <c r="BJ35" s="145" t="s">
        <v>621</v>
      </c>
      <c r="BK35" s="145" t="s">
        <v>621</v>
      </c>
      <c r="BL35" s="145" t="s">
        <v>621</v>
      </c>
      <c r="BM35" s="145" t="s">
        <v>621</v>
      </c>
      <c r="BN35" s="145" t="s">
        <v>621</v>
      </c>
      <c r="BO35" s="145" t="s">
        <v>621</v>
      </c>
      <c r="BP35" s="145" t="s">
        <v>621</v>
      </c>
      <c r="BQ35" s="145" t="s">
        <v>621</v>
      </c>
      <c r="BR35" s="145" t="s">
        <v>621</v>
      </c>
      <c r="BS35" s="145" t="s">
        <v>621</v>
      </c>
      <c r="BT35" s="145" t="s">
        <v>621</v>
      </c>
      <c r="BU35" s="145" t="s">
        <v>621</v>
      </c>
      <c r="BV35" s="145" t="s">
        <v>621</v>
      </c>
      <c r="BW35" s="145" t="s">
        <v>621</v>
      </c>
      <c r="BX35" s="145" t="s">
        <v>621</v>
      </c>
      <c r="BY35" s="145" t="s">
        <v>621</v>
      </c>
      <c r="BZ35" s="145" t="s">
        <v>621</v>
      </c>
      <c r="CA35" s="145" t="s">
        <v>621</v>
      </c>
      <c r="CB35" s="145" t="s">
        <v>621</v>
      </c>
      <c r="CC35" s="145" t="s">
        <v>621</v>
      </c>
      <c r="CD35" s="145" t="s">
        <v>621</v>
      </c>
      <c r="CE35" s="145" t="s">
        <v>621</v>
      </c>
      <c r="CF35" s="145" t="s">
        <v>621</v>
      </c>
      <c r="CG35" s="145" t="s">
        <v>621</v>
      </c>
      <c r="CH35" s="145" t="s">
        <v>621</v>
      </c>
      <c r="CI35" s="145" t="s">
        <v>621</v>
      </c>
      <c r="CJ35" s="145" t="s">
        <v>621</v>
      </c>
      <c r="CK35" s="145" t="s">
        <v>621</v>
      </c>
      <c r="CL35" s="145" t="s">
        <v>621</v>
      </c>
      <c r="CM35" s="145" t="s">
        <v>621</v>
      </c>
      <c r="CN35" s="145" t="s">
        <v>621</v>
      </c>
      <c r="CO35" s="145" t="s">
        <v>621</v>
      </c>
      <c r="CP35" s="145" t="s">
        <v>621</v>
      </c>
      <c r="CQ35" s="145" t="s">
        <v>621</v>
      </c>
      <c r="CR35" s="145" t="s">
        <v>621</v>
      </c>
      <c r="CS35" s="145" t="s">
        <v>621</v>
      </c>
      <c r="CT35" s="145" t="s">
        <v>621</v>
      </c>
      <c r="CU35" s="145" t="s">
        <v>621</v>
      </c>
      <c r="CV35" s="145" t="s">
        <v>621</v>
      </c>
      <c r="CW35" s="145" t="s">
        <v>621</v>
      </c>
      <c r="CX35" s="145" t="s">
        <v>621</v>
      </c>
      <c r="CY35" s="145" t="s">
        <v>621</v>
      </c>
      <c r="CZ35" s="145" t="s">
        <v>621</v>
      </c>
      <c r="DA35" s="145" t="s">
        <v>621</v>
      </c>
      <c r="DB35" s="145" t="s">
        <v>621</v>
      </c>
      <c r="DC35" s="145" t="s">
        <v>621</v>
      </c>
      <c r="DD35" s="145" t="s">
        <v>621</v>
      </c>
      <c r="DE35" s="145" t="s">
        <v>621</v>
      </c>
      <c r="DF35" s="145" t="s">
        <v>621</v>
      </c>
      <c r="DG35" s="145" t="s">
        <v>621</v>
      </c>
      <c r="DH35" s="145" t="s">
        <v>621</v>
      </c>
      <c r="DI35" s="145" t="s">
        <v>621</v>
      </c>
      <c r="DJ35" s="145" t="s">
        <v>621</v>
      </c>
      <c r="DK35" s="145" t="s">
        <v>621</v>
      </c>
      <c r="DL35" s="145" t="s">
        <v>621</v>
      </c>
      <c r="DM35" s="145" t="s">
        <v>621</v>
      </c>
      <c r="DN35" s="145" t="s">
        <v>621</v>
      </c>
      <c r="DO35" s="145" t="s">
        <v>621</v>
      </c>
      <c r="DP35" s="145" t="s">
        <v>621</v>
      </c>
    </row>
    <row r="36" spans="1:120" s="3" customFormat="1" ht="75" x14ac:dyDescent="0.25">
      <c r="A36" s="151"/>
      <c r="B36" s="151"/>
      <c r="C36" s="151"/>
      <c r="D36" s="151"/>
      <c r="E36" s="152"/>
      <c r="F36" s="151"/>
      <c r="G36" s="151"/>
      <c r="H36" s="145" t="s">
        <v>621</v>
      </c>
      <c r="I36" s="151"/>
      <c r="J36" s="151"/>
      <c r="K36" s="151"/>
      <c r="L36" s="165"/>
      <c r="M36" s="166" t="s">
        <v>241</v>
      </c>
      <c r="N36" s="167" t="s">
        <v>814</v>
      </c>
      <c r="O36" s="152"/>
      <c r="P36" s="166" t="s">
        <v>241</v>
      </c>
      <c r="Q36" s="167" t="s">
        <v>815</v>
      </c>
      <c r="R36" s="152"/>
      <c r="S36" s="166" t="s">
        <v>241</v>
      </c>
      <c r="T36" s="167" t="s">
        <v>816</v>
      </c>
      <c r="U36" s="152"/>
      <c r="V36" s="151"/>
      <c r="W36" s="151"/>
      <c r="X36" s="165"/>
      <c r="Y36" s="166" t="s">
        <v>242</v>
      </c>
      <c r="Z36" s="167" t="s">
        <v>11</v>
      </c>
      <c r="AA36" s="152"/>
      <c r="AB36" s="166" t="s">
        <v>242</v>
      </c>
      <c r="AC36" s="167" t="s">
        <v>11</v>
      </c>
      <c r="AD36" s="152"/>
      <c r="AE36" s="166" t="s">
        <v>242</v>
      </c>
      <c r="AF36" s="167" t="s">
        <v>11</v>
      </c>
      <c r="AG36" s="153" t="s">
        <v>621</v>
      </c>
      <c r="AH36" s="153" t="s">
        <v>621</v>
      </c>
      <c r="AI36" s="153" t="s">
        <v>621</v>
      </c>
      <c r="AJ36" s="153" t="s">
        <v>621</v>
      </c>
      <c r="AK36" s="153" t="s">
        <v>621</v>
      </c>
      <c r="AL36" s="153" t="s">
        <v>621</v>
      </c>
      <c r="AM36" s="153" t="s">
        <v>621</v>
      </c>
      <c r="AN36" s="153" t="s">
        <v>621</v>
      </c>
      <c r="AO36" s="153" t="s">
        <v>621</v>
      </c>
      <c r="AP36" s="153" t="s">
        <v>621</v>
      </c>
      <c r="AQ36" s="153" t="s">
        <v>621</v>
      </c>
      <c r="AR36" s="153" t="s">
        <v>621</v>
      </c>
      <c r="AS36" s="153" t="s">
        <v>621</v>
      </c>
      <c r="AT36" s="153" t="s">
        <v>621</v>
      </c>
      <c r="AU36" s="153" t="s">
        <v>621</v>
      </c>
      <c r="AV36" s="153" t="s">
        <v>621</v>
      </c>
      <c r="AW36" s="153" t="s">
        <v>621</v>
      </c>
      <c r="AX36" s="153" t="s">
        <v>621</v>
      </c>
      <c r="AY36" s="153" t="s">
        <v>621</v>
      </c>
      <c r="AZ36" s="153" t="s">
        <v>621</v>
      </c>
      <c r="BA36" s="153" t="s">
        <v>621</v>
      </c>
      <c r="BB36" s="153" t="s">
        <v>621</v>
      </c>
      <c r="BC36" s="153" t="s">
        <v>621</v>
      </c>
      <c r="BD36" s="153" t="s">
        <v>621</v>
      </c>
      <c r="BE36" s="153" t="s">
        <v>621</v>
      </c>
      <c r="BF36" s="153" t="s">
        <v>621</v>
      </c>
      <c r="BG36" s="153" t="s">
        <v>621</v>
      </c>
      <c r="BH36" s="153" t="s">
        <v>621</v>
      </c>
      <c r="BI36" s="153" t="s">
        <v>621</v>
      </c>
      <c r="BJ36" s="153" t="s">
        <v>621</v>
      </c>
      <c r="BK36" s="153" t="s">
        <v>621</v>
      </c>
      <c r="BL36" s="153" t="s">
        <v>621</v>
      </c>
      <c r="BM36" s="153" t="s">
        <v>621</v>
      </c>
      <c r="BN36" s="153" t="s">
        <v>621</v>
      </c>
      <c r="BO36" s="153" t="s">
        <v>621</v>
      </c>
      <c r="BP36" s="153" t="s">
        <v>621</v>
      </c>
      <c r="BQ36" s="153" t="s">
        <v>621</v>
      </c>
      <c r="BR36" s="153" t="s">
        <v>621</v>
      </c>
      <c r="BS36" s="153" t="s">
        <v>621</v>
      </c>
      <c r="BT36" s="153" t="s">
        <v>621</v>
      </c>
      <c r="BU36" s="153" t="s">
        <v>621</v>
      </c>
      <c r="BV36" s="153" t="s">
        <v>621</v>
      </c>
      <c r="BW36" s="153" t="s">
        <v>621</v>
      </c>
      <c r="BX36" s="153" t="s">
        <v>621</v>
      </c>
      <c r="BY36" s="153" t="s">
        <v>621</v>
      </c>
      <c r="BZ36" s="153" t="s">
        <v>621</v>
      </c>
      <c r="CA36" s="153" t="s">
        <v>621</v>
      </c>
      <c r="CB36" s="153" t="s">
        <v>621</v>
      </c>
      <c r="CC36" s="153" t="s">
        <v>621</v>
      </c>
      <c r="CD36" s="153" t="s">
        <v>621</v>
      </c>
      <c r="CE36" s="153" t="s">
        <v>621</v>
      </c>
      <c r="CF36" s="153" t="s">
        <v>621</v>
      </c>
      <c r="CG36" s="153" t="s">
        <v>621</v>
      </c>
      <c r="CH36" s="153" t="s">
        <v>621</v>
      </c>
      <c r="CI36" s="153" t="s">
        <v>621</v>
      </c>
      <c r="CJ36" s="153" t="s">
        <v>621</v>
      </c>
      <c r="CK36" s="153" t="s">
        <v>621</v>
      </c>
      <c r="CL36" s="153" t="s">
        <v>621</v>
      </c>
      <c r="CM36" s="153" t="s">
        <v>621</v>
      </c>
      <c r="CN36" s="153" t="s">
        <v>621</v>
      </c>
      <c r="CO36" s="153" t="s">
        <v>621</v>
      </c>
      <c r="CP36" s="153" t="s">
        <v>621</v>
      </c>
      <c r="CQ36" s="153" t="s">
        <v>621</v>
      </c>
      <c r="CR36" s="153" t="s">
        <v>621</v>
      </c>
      <c r="CS36" s="153" t="s">
        <v>621</v>
      </c>
      <c r="CT36" s="153" t="s">
        <v>621</v>
      </c>
      <c r="CU36" s="153" t="s">
        <v>621</v>
      </c>
      <c r="CV36" s="153" t="s">
        <v>621</v>
      </c>
      <c r="CW36" s="153" t="s">
        <v>621</v>
      </c>
      <c r="CX36" s="153" t="s">
        <v>621</v>
      </c>
      <c r="CY36" s="153" t="s">
        <v>621</v>
      </c>
      <c r="CZ36" s="153" t="s">
        <v>621</v>
      </c>
      <c r="DA36" s="153" t="s">
        <v>621</v>
      </c>
      <c r="DB36" s="153" t="s">
        <v>621</v>
      </c>
      <c r="DC36" s="153" t="s">
        <v>621</v>
      </c>
      <c r="DD36" s="153" t="s">
        <v>621</v>
      </c>
      <c r="DE36" s="153" t="s">
        <v>621</v>
      </c>
      <c r="DF36" s="153" t="s">
        <v>621</v>
      </c>
      <c r="DG36" s="153" t="s">
        <v>621</v>
      </c>
      <c r="DH36" s="153" t="s">
        <v>621</v>
      </c>
      <c r="DI36" s="153" t="s">
        <v>621</v>
      </c>
      <c r="DJ36" s="153" t="s">
        <v>621</v>
      </c>
      <c r="DK36" s="153" t="s">
        <v>621</v>
      </c>
      <c r="DL36" s="153" t="s">
        <v>621</v>
      </c>
      <c r="DM36" s="151"/>
      <c r="DN36" s="151"/>
      <c r="DO36" s="151"/>
      <c r="DP36" s="151"/>
    </row>
    <row r="37" spans="1:120" s="146" customFormat="1" ht="33.75" customHeight="1" x14ac:dyDescent="0.25">
      <c r="A37" s="145" t="s">
        <v>621</v>
      </c>
      <c r="B37" s="145" t="s">
        <v>621</v>
      </c>
      <c r="C37" s="156" t="s">
        <v>621</v>
      </c>
      <c r="D37" s="145" t="s">
        <v>621</v>
      </c>
      <c r="E37" s="156" t="s">
        <v>621</v>
      </c>
      <c r="F37" s="145" t="s">
        <v>621</v>
      </c>
      <c r="G37" s="145" t="s">
        <v>621</v>
      </c>
      <c r="H37" s="145" t="s">
        <v>621</v>
      </c>
      <c r="I37" s="145" t="s">
        <v>621</v>
      </c>
      <c r="J37" s="145" t="s">
        <v>621</v>
      </c>
      <c r="K37" s="145" t="s">
        <v>621</v>
      </c>
      <c r="L37" s="171" t="s">
        <v>621</v>
      </c>
      <c r="M37" s="171" t="s">
        <v>621</v>
      </c>
      <c r="N37" s="172" t="s">
        <v>621</v>
      </c>
      <c r="O37" s="156" t="s">
        <v>621</v>
      </c>
      <c r="P37" s="171" t="s">
        <v>621</v>
      </c>
      <c r="Q37" s="172" t="s">
        <v>621</v>
      </c>
      <c r="R37" s="156" t="s">
        <v>621</v>
      </c>
      <c r="S37" s="171" t="s">
        <v>621</v>
      </c>
      <c r="T37" s="172" t="s">
        <v>621</v>
      </c>
      <c r="U37" s="156" t="s">
        <v>621</v>
      </c>
      <c r="V37" s="145" t="s">
        <v>621</v>
      </c>
      <c r="W37" s="145" t="s">
        <v>621</v>
      </c>
      <c r="X37" s="171" t="s">
        <v>621</v>
      </c>
      <c r="Y37" s="171" t="s">
        <v>621</v>
      </c>
      <c r="Z37" s="172" t="s">
        <v>621</v>
      </c>
      <c r="AA37" s="156" t="s">
        <v>621</v>
      </c>
      <c r="AB37" s="171" t="s">
        <v>621</v>
      </c>
      <c r="AC37" s="172" t="s">
        <v>621</v>
      </c>
      <c r="AD37" s="156" t="s">
        <v>621</v>
      </c>
      <c r="AE37" s="171" t="s">
        <v>621</v>
      </c>
      <c r="AF37" s="172" t="s">
        <v>621</v>
      </c>
      <c r="AG37" s="156" t="s">
        <v>621</v>
      </c>
      <c r="AH37" s="145" t="s">
        <v>621</v>
      </c>
      <c r="AI37" s="145" t="s">
        <v>621</v>
      </c>
      <c r="AJ37" s="145" t="s">
        <v>621</v>
      </c>
      <c r="AK37" s="145" t="s">
        <v>621</v>
      </c>
      <c r="AL37" s="145" t="s">
        <v>621</v>
      </c>
      <c r="AM37" s="145" t="s">
        <v>621</v>
      </c>
      <c r="AN37" s="145" t="s">
        <v>621</v>
      </c>
      <c r="AO37" s="145" t="s">
        <v>621</v>
      </c>
      <c r="AP37" s="145" t="s">
        <v>621</v>
      </c>
      <c r="AQ37" s="145" t="s">
        <v>621</v>
      </c>
      <c r="AR37" s="145" t="s">
        <v>621</v>
      </c>
      <c r="AS37" s="145" t="s">
        <v>621</v>
      </c>
      <c r="AT37" s="145" t="s">
        <v>621</v>
      </c>
      <c r="AU37" s="145" t="s">
        <v>621</v>
      </c>
      <c r="AV37" s="145" t="s">
        <v>621</v>
      </c>
      <c r="AW37" s="145" t="s">
        <v>621</v>
      </c>
      <c r="AX37" s="145" t="s">
        <v>621</v>
      </c>
      <c r="AY37" s="145" t="s">
        <v>621</v>
      </c>
      <c r="AZ37" s="145" t="s">
        <v>621</v>
      </c>
      <c r="BA37" s="145" t="s">
        <v>621</v>
      </c>
      <c r="BB37" s="145" t="s">
        <v>621</v>
      </c>
      <c r="BC37" s="145" t="s">
        <v>621</v>
      </c>
      <c r="BD37" s="145" t="s">
        <v>621</v>
      </c>
      <c r="BE37" s="145" t="s">
        <v>621</v>
      </c>
      <c r="BF37" s="145" t="s">
        <v>621</v>
      </c>
      <c r="BG37" s="145" t="s">
        <v>621</v>
      </c>
      <c r="BH37" s="145" t="s">
        <v>621</v>
      </c>
      <c r="BI37" s="145" t="s">
        <v>621</v>
      </c>
      <c r="BJ37" s="145" t="s">
        <v>621</v>
      </c>
      <c r="BK37" s="145" t="s">
        <v>621</v>
      </c>
      <c r="BL37" s="145" t="s">
        <v>621</v>
      </c>
      <c r="BM37" s="145" t="s">
        <v>621</v>
      </c>
      <c r="BN37" s="145" t="s">
        <v>621</v>
      </c>
      <c r="BO37" s="145" t="s">
        <v>621</v>
      </c>
      <c r="BP37" s="145" t="s">
        <v>621</v>
      </c>
      <c r="BQ37" s="145" t="s">
        <v>621</v>
      </c>
      <c r="BR37" s="145" t="s">
        <v>621</v>
      </c>
      <c r="BS37" s="145" t="s">
        <v>621</v>
      </c>
      <c r="BT37" s="145" t="s">
        <v>621</v>
      </c>
      <c r="BU37" s="145" t="s">
        <v>621</v>
      </c>
      <c r="BV37" s="145" t="s">
        <v>621</v>
      </c>
      <c r="BW37" s="145" t="s">
        <v>621</v>
      </c>
      <c r="BX37" s="145" t="s">
        <v>621</v>
      </c>
      <c r="BY37" s="145" t="s">
        <v>621</v>
      </c>
      <c r="BZ37" s="145" t="s">
        <v>621</v>
      </c>
      <c r="CA37" s="145" t="s">
        <v>621</v>
      </c>
      <c r="CB37" s="145" t="s">
        <v>621</v>
      </c>
      <c r="CC37" s="145" t="s">
        <v>621</v>
      </c>
      <c r="CD37" s="145" t="s">
        <v>621</v>
      </c>
      <c r="CE37" s="145" t="s">
        <v>621</v>
      </c>
      <c r="CF37" s="145" t="s">
        <v>621</v>
      </c>
      <c r="CG37" s="145" t="s">
        <v>621</v>
      </c>
      <c r="CH37" s="145" t="s">
        <v>621</v>
      </c>
      <c r="CI37" s="145" t="s">
        <v>621</v>
      </c>
      <c r="CJ37" s="145" t="s">
        <v>621</v>
      </c>
      <c r="CK37" s="145" t="s">
        <v>621</v>
      </c>
      <c r="CL37" s="145" t="s">
        <v>621</v>
      </c>
      <c r="CM37" s="145" t="s">
        <v>621</v>
      </c>
      <c r="CN37" s="145" t="s">
        <v>621</v>
      </c>
      <c r="CO37" s="145" t="s">
        <v>621</v>
      </c>
      <c r="CP37" s="145" t="s">
        <v>621</v>
      </c>
      <c r="CQ37" s="145" t="s">
        <v>621</v>
      </c>
      <c r="CR37" s="145" t="s">
        <v>621</v>
      </c>
      <c r="CS37" s="145" t="s">
        <v>621</v>
      </c>
      <c r="CT37" s="145" t="s">
        <v>621</v>
      </c>
      <c r="CU37" s="145" t="s">
        <v>621</v>
      </c>
      <c r="CV37" s="145" t="s">
        <v>621</v>
      </c>
      <c r="CW37" s="145" t="s">
        <v>621</v>
      </c>
      <c r="CX37" s="145" t="s">
        <v>621</v>
      </c>
      <c r="CY37" s="145" t="s">
        <v>621</v>
      </c>
      <c r="CZ37" s="145" t="s">
        <v>621</v>
      </c>
      <c r="DA37" s="145" t="s">
        <v>621</v>
      </c>
      <c r="DB37" s="145" t="s">
        <v>621</v>
      </c>
      <c r="DC37" s="145" t="s">
        <v>621</v>
      </c>
      <c r="DD37" s="145" t="s">
        <v>621</v>
      </c>
      <c r="DE37" s="145" t="s">
        <v>621</v>
      </c>
      <c r="DF37" s="145" t="s">
        <v>621</v>
      </c>
      <c r="DG37" s="145" t="s">
        <v>621</v>
      </c>
      <c r="DH37" s="145" t="s">
        <v>621</v>
      </c>
      <c r="DI37" s="145" t="s">
        <v>621</v>
      </c>
      <c r="DJ37" s="145" t="s">
        <v>621</v>
      </c>
      <c r="DK37" s="145" t="s">
        <v>621</v>
      </c>
      <c r="DL37" s="145" t="s">
        <v>621</v>
      </c>
      <c r="DM37" s="145" t="s">
        <v>621</v>
      </c>
      <c r="DN37" s="145" t="s">
        <v>621</v>
      </c>
      <c r="DO37" s="145" t="s">
        <v>621</v>
      </c>
      <c r="DP37" s="145" t="s">
        <v>621</v>
      </c>
    </row>
    <row r="38" spans="1:120" s="3" customFormat="1" ht="56.25" x14ac:dyDescent="0.25">
      <c r="A38" s="151"/>
      <c r="B38" s="151"/>
      <c r="C38" s="151"/>
      <c r="D38" s="151"/>
      <c r="E38" s="151"/>
      <c r="F38" s="151"/>
      <c r="G38" s="151"/>
      <c r="H38" s="151"/>
      <c r="I38" s="151"/>
      <c r="J38" s="151"/>
      <c r="K38" s="151"/>
      <c r="L38" s="165"/>
      <c r="M38" s="166" t="s">
        <v>156</v>
      </c>
      <c r="N38" s="167" t="s">
        <v>817</v>
      </c>
      <c r="O38" s="152"/>
      <c r="P38" s="166" t="s">
        <v>156</v>
      </c>
      <c r="Q38" s="167" t="s">
        <v>818</v>
      </c>
      <c r="R38" s="152"/>
      <c r="S38" s="166" t="s">
        <v>156</v>
      </c>
      <c r="T38" s="167" t="s">
        <v>819</v>
      </c>
      <c r="U38" s="152"/>
      <c r="V38" s="151"/>
      <c r="W38" s="151"/>
      <c r="X38" s="165"/>
      <c r="Y38" s="166" t="s">
        <v>157</v>
      </c>
      <c r="Z38" s="167" t="s">
        <v>820</v>
      </c>
      <c r="AA38" s="152"/>
      <c r="AB38" s="166" t="s">
        <v>157</v>
      </c>
      <c r="AC38" s="167" t="s">
        <v>821</v>
      </c>
      <c r="AD38" s="152"/>
      <c r="AE38" s="166" t="s">
        <v>157</v>
      </c>
      <c r="AF38" s="167" t="s">
        <v>822</v>
      </c>
      <c r="AG38" s="153" t="s">
        <v>621</v>
      </c>
      <c r="AH38" s="153" t="s">
        <v>621</v>
      </c>
      <c r="AI38" s="153" t="s">
        <v>621</v>
      </c>
      <c r="AJ38" s="153" t="s">
        <v>621</v>
      </c>
      <c r="AK38" s="153" t="s">
        <v>621</v>
      </c>
      <c r="AL38" s="153" t="s">
        <v>621</v>
      </c>
      <c r="AM38" s="153" t="s">
        <v>621</v>
      </c>
      <c r="AN38" s="153" t="s">
        <v>621</v>
      </c>
      <c r="AO38" s="153" t="s">
        <v>621</v>
      </c>
      <c r="AP38" s="153" t="s">
        <v>621</v>
      </c>
      <c r="AQ38" s="153" t="s">
        <v>621</v>
      </c>
      <c r="AR38" s="153" t="s">
        <v>621</v>
      </c>
      <c r="AS38" s="153" t="s">
        <v>621</v>
      </c>
      <c r="AT38" s="153" t="s">
        <v>621</v>
      </c>
      <c r="AU38" s="153" t="s">
        <v>621</v>
      </c>
      <c r="AV38" s="153" t="s">
        <v>621</v>
      </c>
      <c r="AW38" s="153" t="s">
        <v>621</v>
      </c>
      <c r="AX38" s="153" t="s">
        <v>621</v>
      </c>
      <c r="AY38" s="153" t="s">
        <v>621</v>
      </c>
      <c r="AZ38" s="153" t="s">
        <v>621</v>
      </c>
      <c r="BA38" s="153" t="s">
        <v>621</v>
      </c>
      <c r="BB38" s="153" t="s">
        <v>621</v>
      </c>
      <c r="BC38" s="153" t="s">
        <v>621</v>
      </c>
      <c r="BD38" s="153" t="s">
        <v>621</v>
      </c>
      <c r="BE38" s="153" t="s">
        <v>621</v>
      </c>
      <c r="BF38" s="153" t="s">
        <v>621</v>
      </c>
      <c r="BG38" s="153" t="s">
        <v>621</v>
      </c>
      <c r="BH38" s="153" t="s">
        <v>621</v>
      </c>
      <c r="BI38" s="153" t="s">
        <v>621</v>
      </c>
      <c r="BJ38" s="153" t="s">
        <v>621</v>
      </c>
      <c r="BK38" s="153" t="s">
        <v>621</v>
      </c>
      <c r="BL38" s="153" t="s">
        <v>621</v>
      </c>
      <c r="BM38" s="153" t="s">
        <v>621</v>
      </c>
      <c r="BN38" s="153" t="s">
        <v>621</v>
      </c>
      <c r="BO38" s="153" t="s">
        <v>621</v>
      </c>
      <c r="BP38" s="153" t="s">
        <v>621</v>
      </c>
      <c r="BQ38" s="153" t="s">
        <v>621</v>
      </c>
      <c r="BR38" s="153" t="s">
        <v>621</v>
      </c>
      <c r="BS38" s="153" t="s">
        <v>621</v>
      </c>
      <c r="BT38" s="153" t="s">
        <v>621</v>
      </c>
      <c r="BU38" s="153" t="s">
        <v>621</v>
      </c>
      <c r="BV38" s="153" t="s">
        <v>621</v>
      </c>
      <c r="BW38" s="153" t="s">
        <v>621</v>
      </c>
      <c r="BX38" s="153" t="s">
        <v>621</v>
      </c>
      <c r="BY38" s="153" t="s">
        <v>621</v>
      </c>
      <c r="BZ38" s="153" t="s">
        <v>621</v>
      </c>
      <c r="CA38" s="153" t="s">
        <v>621</v>
      </c>
      <c r="CB38" s="153" t="s">
        <v>621</v>
      </c>
      <c r="CC38" s="153" t="s">
        <v>621</v>
      </c>
      <c r="CD38" s="153" t="s">
        <v>621</v>
      </c>
      <c r="CE38" s="153" t="s">
        <v>621</v>
      </c>
      <c r="CF38" s="153" t="s">
        <v>621</v>
      </c>
      <c r="CG38" s="153" t="s">
        <v>621</v>
      </c>
      <c r="CH38" s="153" t="s">
        <v>621</v>
      </c>
      <c r="CI38" s="153" t="s">
        <v>621</v>
      </c>
      <c r="CJ38" s="153" t="s">
        <v>621</v>
      </c>
      <c r="CK38" s="153" t="s">
        <v>621</v>
      </c>
      <c r="CL38" s="153" t="s">
        <v>621</v>
      </c>
      <c r="CM38" s="153" t="s">
        <v>621</v>
      </c>
      <c r="CN38" s="153" t="s">
        <v>621</v>
      </c>
      <c r="CO38" s="153" t="s">
        <v>621</v>
      </c>
      <c r="CP38" s="153" t="s">
        <v>621</v>
      </c>
      <c r="CQ38" s="153" t="s">
        <v>621</v>
      </c>
      <c r="CR38" s="153" t="s">
        <v>621</v>
      </c>
      <c r="CS38" s="153" t="s">
        <v>621</v>
      </c>
      <c r="CT38" s="153" t="s">
        <v>621</v>
      </c>
      <c r="CU38" s="153" t="s">
        <v>621</v>
      </c>
      <c r="CV38" s="153" t="s">
        <v>621</v>
      </c>
      <c r="CW38" s="153" t="s">
        <v>621</v>
      </c>
      <c r="CX38" s="153" t="s">
        <v>621</v>
      </c>
      <c r="CY38" s="153" t="s">
        <v>621</v>
      </c>
      <c r="CZ38" s="153" t="s">
        <v>621</v>
      </c>
      <c r="DA38" s="153" t="s">
        <v>621</v>
      </c>
      <c r="DB38" s="153" t="s">
        <v>621</v>
      </c>
      <c r="DC38" s="153" t="s">
        <v>621</v>
      </c>
      <c r="DD38" s="153" t="s">
        <v>621</v>
      </c>
      <c r="DE38" s="153" t="s">
        <v>621</v>
      </c>
      <c r="DF38" s="153" t="s">
        <v>621</v>
      </c>
      <c r="DG38" s="153" t="s">
        <v>621</v>
      </c>
      <c r="DH38" s="153" t="s">
        <v>621</v>
      </c>
      <c r="DI38" s="153" t="s">
        <v>621</v>
      </c>
      <c r="DJ38" s="153" t="s">
        <v>621</v>
      </c>
      <c r="DK38" s="153" t="s">
        <v>621</v>
      </c>
      <c r="DL38" s="153" t="s">
        <v>621</v>
      </c>
      <c r="DM38" s="151"/>
      <c r="DN38" s="151"/>
      <c r="DO38" s="151"/>
      <c r="DP38" s="151"/>
    </row>
    <row r="39" spans="1:120" s="5" customFormat="1" ht="38.25" customHeight="1" x14ac:dyDescent="0.25">
      <c r="A39" s="137"/>
      <c r="B39" s="137"/>
      <c r="C39" s="137"/>
      <c r="D39" s="137"/>
      <c r="E39" s="137"/>
      <c r="F39" s="137"/>
      <c r="G39" s="137"/>
      <c r="H39" s="137"/>
      <c r="I39" s="137"/>
      <c r="J39" s="137"/>
      <c r="K39" s="137"/>
      <c r="L39" s="158"/>
      <c r="M39" s="159"/>
      <c r="N39" s="159"/>
      <c r="O39" s="138"/>
      <c r="P39" s="159"/>
      <c r="Q39" s="159"/>
      <c r="R39" s="138"/>
      <c r="S39" s="159"/>
      <c r="T39" s="159"/>
      <c r="U39" s="138"/>
      <c r="V39" s="137"/>
      <c r="W39" s="137"/>
      <c r="X39" s="158"/>
      <c r="Y39" s="159"/>
      <c r="Z39" s="159"/>
      <c r="AA39" s="138"/>
      <c r="AB39" s="159"/>
      <c r="AC39" s="159"/>
      <c r="AD39" s="138"/>
      <c r="AE39" s="159"/>
      <c r="AF39" s="159"/>
      <c r="AG39" s="138"/>
      <c r="AH39" s="137"/>
      <c r="AI39" s="137"/>
      <c r="AJ39" s="136" t="s">
        <v>621</v>
      </c>
      <c r="AK39" s="136" t="s">
        <v>621</v>
      </c>
      <c r="AL39" s="136" t="s">
        <v>621</v>
      </c>
      <c r="AM39" s="136" t="s">
        <v>621</v>
      </c>
      <c r="AN39" s="136" t="s">
        <v>621</v>
      </c>
      <c r="AO39" s="136" t="s">
        <v>621</v>
      </c>
      <c r="AP39" s="136" t="s">
        <v>621</v>
      </c>
      <c r="AQ39" s="136" t="s">
        <v>621</v>
      </c>
      <c r="AR39" s="136" t="s">
        <v>621</v>
      </c>
      <c r="AS39" s="136" t="s">
        <v>621</v>
      </c>
      <c r="AT39" s="136" t="s">
        <v>621</v>
      </c>
      <c r="AU39" s="136" t="s">
        <v>621</v>
      </c>
      <c r="AV39" s="136" t="s">
        <v>621</v>
      </c>
      <c r="AW39" s="136" t="s">
        <v>621</v>
      </c>
      <c r="AX39" s="136" t="s">
        <v>621</v>
      </c>
      <c r="AY39" s="136" t="s">
        <v>621</v>
      </c>
      <c r="AZ39" s="136" t="s">
        <v>621</v>
      </c>
      <c r="BA39" s="136" t="s">
        <v>621</v>
      </c>
      <c r="BB39" s="136" t="s">
        <v>621</v>
      </c>
      <c r="BC39" s="136" t="s">
        <v>621</v>
      </c>
      <c r="BD39" s="136" t="s">
        <v>621</v>
      </c>
      <c r="BE39" s="136" t="s">
        <v>621</v>
      </c>
      <c r="BF39" s="136" t="s">
        <v>621</v>
      </c>
      <c r="BG39" s="136" t="s">
        <v>621</v>
      </c>
      <c r="BH39" s="136" t="s">
        <v>621</v>
      </c>
      <c r="BI39" s="136" t="s">
        <v>621</v>
      </c>
      <c r="BJ39" s="136" t="s">
        <v>621</v>
      </c>
      <c r="BK39" s="136" t="s">
        <v>621</v>
      </c>
      <c r="BL39" s="136" t="s">
        <v>621</v>
      </c>
      <c r="BM39" s="136" t="s">
        <v>621</v>
      </c>
      <c r="BN39" s="136" t="s">
        <v>621</v>
      </c>
      <c r="BO39" s="136" t="s">
        <v>621</v>
      </c>
      <c r="BP39" s="136" t="s">
        <v>621</v>
      </c>
      <c r="BQ39" s="136" t="s">
        <v>621</v>
      </c>
      <c r="BR39" s="136" t="s">
        <v>621</v>
      </c>
      <c r="BS39" s="136" t="s">
        <v>621</v>
      </c>
      <c r="BT39" s="136" t="s">
        <v>621</v>
      </c>
      <c r="BU39" s="136" t="s">
        <v>621</v>
      </c>
      <c r="BV39" s="136" t="s">
        <v>621</v>
      </c>
      <c r="BW39" s="136" t="s">
        <v>621</v>
      </c>
      <c r="BX39" s="136" t="s">
        <v>621</v>
      </c>
      <c r="BY39" s="136" t="s">
        <v>621</v>
      </c>
      <c r="BZ39" s="136" t="s">
        <v>621</v>
      </c>
      <c r="CA39" s="136" t="s">
        <v>621</v>
      </c>
      <c r="CB39" s="136" t="s">
        <v>621</v>
      </c>
      <c r="CC39" s="136" t="s">
        <v>621</v>
      </c>
      <c r="CD39" s="136" t="s">
        <v>621</v>
      </c>
      <c r="CE39" s="136" t="s">
        <v>621</v>
      </c>
      <c r="CF39" s="136" t="s">
        <v>621</v>
      </c>
      <c r="CG39" s="136" t="s">
        <v>621</v>
      </c>
      <c r="CH39" s="136" t="s">
        <v>621</v>
      </c>
      <c r="CI39" s="136" t="s">
        <v>621</v>
      </c>
      <c r="CJ39" s="136" t="s">
        <v>621</v>
      </c>
      <c r="CK39" s="136" t="s">
        <v>621</v>
      </c>
      <c r="CL39" s="136" t="s">
        <v>621</v>
      </c>
      <c r="CM39" s="136" t="s">
        <v>621</v>
      </c>
      <c r="CN39" s="136" t="s">
        <v>621</v>
      </c>
      <c r="CO39" s="136" t="s">
        <v>621</v>
      </c>
      <c r="CP39" s="136" t="s">
        <v>621</v>
      </c>
      <c r="CQ39" s="136" t="s">
        <v>621</v>
      </c>
      <c r="CR39" s="136" t="s">
        <v>621</v>
      </c>
      <c r="CS39" s="136" t="s">
        <v>621</v>
      </c>
      <c r="CT39" s="136" t="s">
        <v>621</v>
      </c>
      <c r="CU39" s="136" t="s">
        <v>621</v>
      </c>
      <c r="CV39" s="136" t="s">
        <v>621</v>
      </c>
      <c r="CW39" s="136" t="s">
        <v>621</v>
      </c>
      <c r="CX39" s="136" t="s">
        <v>621</v>
      </c>
      <c r="CY39" s="136" t="s">
        <v>621</v>
      </c>
      <c r="CZ39" s="136" t="s">
        <v>621</v>
      </c>
      <c r="DA39" s="136" t="s">
        <v>621</v>
      </c>
      <c r="DB39" s="136" t="s">
        <v>621</v>
      </c>
      <c r="DC39" s="136" t="s">
        <v>621</v>
      </c>
      <c r="DD39" s="136" t="s">
        <v>621</v>
      </c>
      <c r="DE39" s="136" t="s">
        <v>621</v>
      </c>
      <c r="DF39" s="136" t="s">
        <v>621</v>
      </c>
      <c r="DG39" s="136" t="s">
        <v>621</v>
      </c>
      <c r="DH39" s="136" t="s">
        <v>621</v>
      </c>
      <c r="DI39" s="136" t="s">
        <v>621</v>
      </c>
      <c r="DJ39" s="136" t="s">
        <v>621</v>
      </c>
      <c r="DK39" s="136" t="s">
        <v>621</v>
      </c>
      <c r="DL39" s="136" t="s">
        <v>621</v>
      </c>
      <c r="DM39" s="136" t="s">
        <v>621</v>
      </c>
      <c r="DN39" s="136" t="s">
        <v>621</v>
      </c>
      <c r="DO39" s="136" t="s">
        <v>621</v>
      </c>
      <c r="DP39" s="136" t="s">
        <v>621</v>
      </c>
    </row>
    <row r="40" spans="1:120" ht="38.25" customHeight="1" x14ac:dyDescent="0.25">
      <c r="A40" s="137"/>
      <c r="B40" s="137"/>
      <c r="C40" s="137"/>
      <c r="D40" s="137"/>
      <c r="E40" s="137"/>
      <c r="F40" s="137"/>
      <c r="G40" s="137"/>
      <c r="H40" s="137"/>
      <c r="I40" s="137"/>
      <c r="J40" s="137"/>
      <c r="K40" s="137"/>
      <c r="L40" s="158"/>
      <c r="M40" s="159"/>
      <c r="N40" s="159"/>
      <c r="O40" s="138"/>
      <c r="P40" s="159"/>
      <c r="Q40" s="159"/>
      <c r="R40" s="138"/>
      <c r="S40" s="159"/>
      <c r="T40" s="159"/>
      <c r="U40" s="138"/>
      <c r="V40" s="137"/>
      <c r="W40" s="137"/>
      <c r="X40" s="158"/>
      <c r="Y40" s="159"/>
      <c r="Z40" s="159"/>
      <c r="AA40" s="138"/>
      <c r="AB40" s="159"/>
      <c r="AC40" s="159"/>
      <c r="AD40" s="138"/>
      <c r="AE40" s="159"/>
      <c r="AF40" s="159"/>
      <c r="AG40" s="138"/>
      <c r="AH40" s="137"/>
      <c r="AI40" s="137"/>
      <c r="AJ40" s="139" t="s">
        <v>621</v>
      </c>
      <c r="AK40" s="139" t="s">
        <v>621</v>
      </c>
      <c r="AL40" s="139" t="s">
        <v>621</v>
      </c>
      <c r="AM40" s="139" t="s">
        <v>621</v>
      </c>
      <c r="AN40" s="139" t="s">
        <v>621</v>
      </c>
      <c r="AO40" s="139" t="s">
        <v>621</v>
      </c>
      <c r="AP40" s="139" t="s">
        <v>621</v>
      </c>
      <c r="AQ40" s="139" t="s">
        <v>621</v>
      </c>
      <c r="AR40" s="139" t="s">
        <v>621</v>
      </c>
      <c r="AS40" s="139" t="s">
        <v>621</v>
      </c>
      <c r="AT40" s="139" t="s">
        <v>621</v>
      </c>
      <c r="AU40" s="139" t="s">
        <v>621</v>
      </c>
      <c r="AV40" s="139" t="s">
        <v>621</v>
      </c>
      <c r="AW40" s="139" t="s">
        <v>621</v>
      </c>
      <c r="AX40" s="139" t="s">
        <v>621</v>
      </c>
      <c r="AY40" s="139" t="s">
        <v>621</v>
      </c>
      <c r="AZ40" s="139" t="s">
        <v>621</v>
      </c>
      <c r="BA40" s="139" t="s">
        <v>621</v>
      </c>
      <c r="BB40" s="139" t="s">
        <v>621</v>
      </c>
      <c r="BC40" s="139" t="s">
        <v>621</v>
      </c>
      <c r="BD40" s="139" t="s">
        <v>621</v>
      </c>
      <c r="BE40" s="139" t="s">
        <v>621</v>
      </c>
      <c r="BF40" s="139" t="s">
        <v>621</v>
      </c>
      <c r="BG40" s="139" t="s">
        <v>621</v>
      </c>
      <c r="BH40" s="139" t="s">
        <v>621</v>
      </c>
      <c r="BI40" s="139" t="s">
        <v>621</v>
      </c>
      <c r="BJ40" s="139" t="s">
        <v>621</v>
      </c>
      <c r="BK40" s="139" t="s">
        <v>621</v>
      </c>
      <c r="BL40" s="139" t="s">
        <v>621</v>
      </c>
      <c r="BM40" s="139" t="s">
        <v>621</v>
      </c>
      <c r="BN40" s="139" t="s">
        <v>621</v>
      </c>
      <c r="BO40" s="139" t="s">
        <v>621</v>
      </c>
      <c r="BP40" s="139" t="s">
        <v>621</v>
      </c>
      <c r="BQ40" s="139" t="s">
        <v>621</v>
      </c>
      <c r="BR40" s="139" t="s">
        <v>621</v>
      </c>
      <c r="BS40" s="139" t="s">
        <v>621</v>
      </c>
      <c r="BT40" s="139" t="s">
        <v>621</v>
      </c>
      <c r="BU40" s="139" t="s">
        <v>621</v>
      </c>
      <c r="BV40" s="139" t="s">
        <v>621</v>
      </c>
      <c r="BW40" s="139" t="s">
        <v>621</v>
      </c>
      <c r="BX40" s="139" t="s">
        <v>621</v>
      </c>
      <c r="BY40" s="139" t="s">
        <v>621</v>
      </c>
      <c r="BZ40" s="139" t="s">
        <v>621</v>
      </c>
      <c r="CA40" s="139" t="s">
        <v>621</v>
      </c>
      <c r="CB40" s="139" t="s">
        <v>621</v>
      </c>
      <c r="CC40" s="139" t="s">
        <v>621</v>
      </c>
      <c r="CD40" s="139" t="s">
        <v>621</v>
      </c>
      <c r="CE40" s="139" t="s">
        <v>621</v>
      </c>
      <c r="CF40" s="139" t="s">
        <v>621</v>
      </c>
      <c r="CG40" s="139" t="s">
        <v>621</v>
      </c>
      <c r="CH40" s="139" t="s">
        <v>621</v>
      </c>
      <c r="CI40" s="139" t="s">
        <v>621</v>
      </c>
      <c r="CJ40" s="139" t="s">
        <v>621</v>
      </c>
      <c r="CK40" s="139" t="s">
        <v>621</v>
      </c>
      <c r="CL40" s="139" t="s">
        <v>621</v>
      </c>
      <c r="CM40" s="139" t="s">
        <v>621</v>
      </c>
      <c r="CN40" s="139" t="s">
        <v>621</v>
      </c>
      <c r="CO40" s="139" t="s">
        <v>621</v>
      </c>
      <c r="CP40" s="139" t="s">
        <v>621</v>
      </c>
      <c r="CQ40" s="139" t="s">
        <v>621</v>
      </c>
      <c r="CR40" s="139" t="s">
        <v>621</v>
      </c>
      <c r="CS40" s="139" t="s">
        <v>621</v>
      </c>
      <c r="CT40" s="139" t="s">
        <v>621</v>
      </c>
      <c r="CU40" s="139" t="s">
        <v>621</v>
      </c>
      <c r="CV40" s="139" t="s">
        <v>621</v>
      </c>
      <c r="CW40" s="139" t="s">
        <v>621</v>
      </c>
      <c r="CX40" s="139" t="s">
        <v>621</v>
      </c>
      <c r="CY40" s="139" t="s">
        <v>621</v>
      </c>
      <c r="CZ40" s="139" t="s">
        <v>621</v>
      </c>
      <c r="DA40" s="139" t="s">
        <v>621</v>
      </c>
      <c r="DB40" s="139" t="s">
        <v>621</v>
      </c>
      <c r="DC40" s="139" t="s">
        <v>621</v>
      </c>
      <c r="DD40" s="139" t="s">
        <v>621</v>
      </c>
      <c r="DE40" s="139" t="s">
        <v>621</v>
      </c>
      <c r="DF40" s="139" t="s">
        <v>621</v>
      </c>
      <c r="DG40" s="139" t="s">
        <v>621</v>
      </c>
      <c r="DH40" s="139" t="s">
        <v>621</v>
      </c>
      <c r="DI40" s="139" t="s">
        <v>621</v>
      </c>
      <c r="DJ40" s="139" t="s">
        <v>621</v>
      </c>
      <c r="DK40" s="139" t="s">
        <v>621</v>
      </c>
      <c r="DL40" s="139" t="s">
        <v>621</v>
      </c>
      <c r="DM40" s="139" t="s">
        <v>621</v>
      </c>
      <c r="DN40" s="139" t="s">
        <v>621</v>
      </c>
      <c r="DO40" s="139" t="s">
        <v>621</v>
      </c>
      <c r="DP40" s="139" t="s">
        <v>621</v>
      </c>
    </row>
    <row r="41" spans="1:120" ht="38.25" customHeight="1" x14ac:dyDescent="0.25">
      <c r="A41" s="137" t="s">
        <v>209</v>
      </c>
      <c r="B41" s="137"/>
      <c r="C41" s="137"/>
      <c r="D41" s="137"/>
      <c r="E41" s="137"/>
      <c r="F41" s="137"/>
      <c r="G41" s="138"/>
      <c r="H41" s="137"/>
      <c r="I41" s="137"/>
      <c r="J41" s="138"/>
      <c r="K41" s="137"/>
      <c r="L41" s="159"/>
      <c r="M41" s="158"/>
      <c r="N41" s="159"/>
      <c r="O41" s="137"/>
      <c r="P41" s="158"/>
      <c r="Q41" s="159"/>
      <c r="R41" s="137"/>
      <c r="S41" s="158"/>
      <c r="T41" s="159"/>
      <c r="U41" s="137"/>
      <c r="V41" s="138"/>
      <c r="W41" s="137"/>
      <c r="X41" s="159"/>
      <c r="Y41" s="158"/>
      <c r="Z41" s="159"/>
      <c r="AA41" s="137"/>
      <c r="AB41" s="158"/>
      <c r="AC41" s="159"/>
      <c r="AD41" s="137"/>
      <c r="AE41" s="178" t="s">
        <v>621</v>
      </c>
      <c r="AF41" s="178" t="s">
        <v>621</v>
      </c>
      <c r="AG41" s="139" t="s">
        <v>621</v>
      </c>
      <c r="AH41" s="139" t="s">
        <v>621</v>
      </c>
      <c r="AI41" s="139" t="s">
        <v>621</v>
      </c>
      <c r="AJ41" s="139" t="s">
        <v>621</v>
      </c>
      <c r="AK41" s="139" t="s">
        <v>621</v>
      </c>
      <c r="AL41" s="139" t="s">
        <v>621</v>
      </c>
      <c r="AM41" s="139" t="s">
        <v>621</v>
      </c>
      <c r="AN41" s="139" t="s">
        <v>621</v>
      </c>
      <c r="AO41" s="139" t="s">
        <v>621</v>
      </c>
      <c r="AP41" s="139" t="s">
        <v>621</v>
      </c>
      <c r="AQ41" s="139" t="s">
        <v>621</v>
      </c>
      <c r="AR41" s="139" t="s">
        <v>621</v>
      </c>
      <c r="AS41" s="139" t="s">
        <v>621</v>
      </c>
      <c r="AT41" s="139" t="s">
        <v>621</v>
      </c>
      <c r="AU41" s="139" t="s">
        <v>621</v>
      </c>
      <c r="AV41" s="139" t="s">
        <v>621</v>
      </c>
      <c r="AW41" s="139" t="s">
        <v>621</v>
      </c>
      <c r="AX41" s="139" t="s">
        <v>621</v>
      </c>
      <c r="AY41" s="139" t="s">
        <v>621</v>
      </c>
      <c r="AZ41" s="139" t="s">
        <v>621</v>
      </c>
      <c r="BA41" s="139" t="s">
        <v>621</v>
      </c>
      <c r="BB41" s="139" t="s">
        <v>621</v>
      </c>
      <c r="BC41" s="139" t="s">
        <v>621</v>
      </c>
      <c r="BD41" s="139" t="s">
        <v>621</v>
      </c>
      <c r="BE41" s="139" t="s">
        <v>621</v>
      </c>
      <c r="BF41" s="139" t="s">
        <v>621</v>
      </c>
      <c r="BG41" s="139" t="s">
        <v>621</v>
      </c>
      <c r="BH41" s="139" t="s">
        <v>621</v>
      </c>
      <c r="BI41" s="139" t="s">
        <v>621</v>
      </c>
      <c r="BJ41" s="139" t="s">
        <v>621</v>
      </c>
      <c r="BK41" s="139" t="s">
        <v>621</v>
      </c>
      <c r="BL41" s="139" t="s">
        <v>621</v>
      </c>
      <c r="BM41" s="139" t="s">
        <v>621</v>
      </c>
      <c r="BN41" s="139" t="s">
        <v>621</v>
      </c>
      <c r="BO41" s="139" t="s">
        <v>621</v>
      </c>
      <c r="BP41" s="139" t="s">
        <v>621</v>
      </c>
      <c r="BQ41" s="139" t="s">
        <v>621</v>
      </c>
      <c r="BR41" s="139" t="s">
        <v>621</v>
      </c>
      <c r="BS41" s="139" t="s">
        <v>621</v>
      </c>
      <c r="BT41" s="139" t="s">
        <v>621</v>
      </c>
      <c r="BU41" s="139" t="s">
        <v>621</v>
      </c>
      <c r="BV41" s="139" t="s">
        <v>621</v>
      </c>
      <c r="BW41" s="139" t="s">
        <v>621</v>
      </c>
      <c r="BX41" s="139" t="s">
        <v>621</v>
      </c>
      <c r="BY41" s="139" t="s">
        <v>621</v>
      </c>
      <c r="BZ41" s="139" t="s">
        <v>621</v>
      </c>
      <c r="CA41" s="139" t="s">
        <v>621</v>
      </c>
      <c r="CB41" s="139" t="s">
        <v>621</v>
      </c>
      <c r="CC41" s="139" t="s">
        <v>621</v>
      </c>
      <c r="CD41" s="139" t="s">
        <v>621</v>
      </c>
      <c r="CE41" s="139" t="s">
        <v>621</v>
      </c>
      <c r="CF41" s="139" t="s">
        <v>621</v>
      </c>
      <c r="CG41" s="139" t="s">
        <v>621</v>
      </c>
      <c r="CH41" s="139" t="s">
        <v>621</v>
      </c>
      <c r="CI41" s="139" t="s">
        <v>621</v>
      </c>
      <c r="CJ41" s="139" t="s">
        <v>621</v>
      </c>
      <c r="CK41" s="139" t="s">
        <v>621</v>
      </c>
      <c r="CL41" s="139" t="s">
        <v>621</v>
      </c>
      <c r="CM41" s="139" t="s">
        <v>621</v>
      </c>
      <c r="CN41" s="139" t="s">
        <v>621</v>
      </c>
      <c r="CO41" s="139" t="s">
        <v>621</v>
      </c>
      <c r="CP41" s="139" t="s">
        <v>621</v>
      </c>
      <c r="CQ41" s="139" t="s">
        <v>621</v>
      </c>
      <c r="CR41" s="139" t="s">
        <v>621</v>
      </c>
      <c r="CS41" s="139" t="s">
        <v>621</v>
      </c>
      <c r="CT41" s="139" t="s">
        <v>621</v>
      </c>
      <c r="CU41" s="139" t="s">
        <v>621</v>
      </c>
      <c r="CV41" s="139" t="s">
        <v>621</v>
      </c>
      <c r="CW41" s="139" t="s">
        <v>621</v>
      </c>
      <c r="CX41" s="139" t="s">
        <v>621</v>
      </c>
      <c r="CY41" s="139" t="s">
        <v>621</v>
      </c>
      <c r="CZ41" s="139" t="s">
        <v>621</v>
      </c>
      <c r="DA41" s="139" t="s">
        <v>621</v>
      </c>
      <c r="DB41" s="139" t="s">
        <v>621</v>
      </c>
      <c r="DC41" s="139" t="s">
        <v>621</v>
      </c>
      <c r="DD41" s="139" t="s">
        <v>621</v>
      </c>
      <c r="DE41" s="139" t="s">
        <v>621</v>
      </c>
      <c r="DF41" s="139" t="s">
        <v>621</v>
      </c>
      <c r="DG41" s="139" t="s">
        <v>621</v>
      </c>
      <c r="DH41" s="139" t="s">
        <v>621</v>
      </c>
      <c r="DI41" s="139" t="s">
        <v>621</v>
      </c>
      <c r="DJ41" s="139" t="s">
        <v>621</v>
      </c>
      <c r="DK41" s="139" t="s">
        <v>621</v>
      </c>
      <c r="DL41" s="140"/>
      <c r="DM41" s="140"/>
      <c r="DN41" s="140"/>
      <c r="DO41" s="140"/>
      <c r="DP41" s="140"/>
    </row>
  </sheetData>
  <autoFilter ref="A7:AH41" xr:uid="{00000000-0009-0000-0000-000000000000}"/>
  <mergeCells count="99">
    <mergeCell ref="A8:A10"/>
    <mergeCell ref="AH6:AI6"/>
    <mergeCell ref="D6:E6"/>
    <mergeCell ref="F6:I6"/>
    <mergeCell ref="J6:L6"/>
    <mergeCell ref="M6:O6"/>
    <mergeCell ref="P6:R6"/>
    <mergeCell ref="S6:U6"/>
    <mergeCell ref="V6:X6"/>
    <mergeCell ref="Y6:AA6"/>
    <mergeCell ref="AB6:AD6"/>
    <mergeCell ref="AE6:AG6"/>
    <mergeCell ref="A18:A21"/>
    <mergeCell ref="B18:B21"/>
    <mergeCell ref="C18:C21"/>
    <mergeCell ref="D18:D21"/>
    <mergeCell ref="A23:A24"/>
    <mergeCell ref="B23:B24"/>
    <mergeCell ref="C23:C24"/>
    <mergeCell ref="T15:T16"/>
    <mergeCell ref="V24:X24"/>
    <mergeCell ref="V27:X27"/>
    <mergeCell ref="O15:O16"/>
    <mergeCell ref="P15:P16"/>
    <mergeCell ref="Q15:Q16"/>
    <mergeCell ref="P18:P19"/>
    <mergeCell ref="B8:B10"/>
    <mergeCell ref="C8:C10"/>
    <mergeCell ref="D8:D10"/>
    <mergeCell ref="R15:R16"/>
    <mergeCell ref="S15:S16"/>
    <mergeCell ref="H8:H35"/>
    <mergeCell ref="E18:E21"/>
    <mergeCell ref="J18:J19"/>
    <mergeCell ref="E8:E10"/>
    <mergeCell ref="F8:F10"/>
    <mergeCell ref="G8:G10"/>
    <mergeCell ref="K18:K19"/>
    <mergeCell ref="L18:L19"/>
    <mergeCell ref="V8:X8"/>
    <mergeCell ref="V9:X9"/>
    <mergeCell ref="V10:X10"/>
    <mergeCell ref="A12:A16"/>
    <mergeCell ref="B12:B16"/>
    <mergeCell ref="C12:C16"/>
    <mergeCell ref="D12:D16"/>
    <mergeCell ref="E12:E16"/>
    <mergeCell ref="F13:F16"/>
    <mergeCell ref="G13:G16"/>
    <mergeCell ref="J15:J16"/>
    <mergeCell ref="K15:K16"/>
    <mergeCell ref="L15:L16"/>
    <mergeCell ref="M15:M16"/>
    <mergeCell ref="N15:N16"/>
    <mergeCell ref="V14:X14"/>
    <mergeCell ref="Q18:Q19"/>
    <mergeCell ref="R18:R19"/>
    <mergeCell ref="S18:S19"/>
    <mergeCell ref="T18:T19"/>
    <mergeCell ref="U18:U19"/>
    <mergeCell ref="U15:U16"/>
    <mergeCell ref="J20:J21"/>
    <mergeCell ref="K20:K21"/>
    <mergeCell ref="L20:L21"/>
    <mergeCell ref="M20:M21"/>
    <mergeCell ref="N20:N21"/>
    <mergeCell ref="O20:O21"/>
    <mergeCell ref="P20:P21"/>
    <mergeCell ref="Q20:Q21"/>
    <mergeCell ref="R20:R21"/>
    <mergeCell ref="S20:S21"/>
    <mergeCell ref="T20:T21"/>
    <mergeCell ref="U20:U21"/>
    <mergeCell ref="M18:M19"/>
    <mergeCell ref="N18:N19"/>
    <mergeCell ref="O18:O19"/>
    <mergeCell ref="D23:D24"/>
    <mergeCell ref="E23:E24"/>
    <mergeCell ref="F23:F24"/>
    <mergeCell ref="G23:G24"/>
    <mergeCell ref="A26:A30"/>
    <mergeCell ref="B26:B30"/>
    <mergeCell ref="C26:C30"/>
    <mergeCell ref="D26:D30"/>
    <mergeCell ref="E26:E30"/>
    <mergeCell ref="F26:F30"/>
    <mergeCell ref="G26:G30"/>
    <mergeCell ref="V28:X28"/>
    <mergeCell ref="V30:X30"/>
    <mergeCell ref="A34:A35"/>
    <mergeCell ref="B34:B35"/>
    <mergeCell ref="C34:C35"/>
    <mergeCell ref="D34:D35"/>
    <mergeCell ref="E34:E35"/>
    <mergeCell ref="F34:F35"/>
    <mergeCell ref="G34:G35"/>
    <mergeCell ref="V34:X34"/>
    <mergeCell ref="V35:X35"/>
    <mergeCell ref="V32:X3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CONSOLIDADO ANLA </vt:lpstr>
      <vt:lpstr>OAP</vt:lpstr>
      <vt:lpstr>OTI</vt:lpstr>
      <vt:lpstr>COMUNICACIONES</vt:lpstr>
      <vt:lpstr>SIPTA</vt:lpstr>
      <vt:lpstr>SELA</vt:lpstr>
      <vt:lpstr>SSLA</vt:lpstr>
      <vt:lpstr>OAJ</vt:lpstr>
      <vt:lpstr>SAF</vt:lpstr>
      <vt:lpstr>SMPCA</vt:lpstr>
      <vt:lpstr>DIRECCIÓN GENERAL</vt:lpstr>
      <vt:lpstr>OCDI</vt:lpstr>
      <vt:lpstr>OCI</vt:lpstr>
      <vt:lpstr>OCI!_FilterDatabase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Torres Rodríguez</dc:creator>
  <cp:keywords/>
  <dc:description/>
  <cp:lastModifiedBy>JAZMIN</cp:lastModifiedBy>
  <cp:revision/>
  <dcterms:created xsi:type="dcterms:W3CDTF">2020-12-23T23:16:56Z</dcterms:created>
  <dcterms:modified xsi:type="dcterms:W3CDTF">2022-04-05T00:25:23Z</dcterms:modified>
  <cp:category/>
  <cp:contentStatus/>
</cp:coreProperties>
</file>