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ycotes\Downloads\"/>
    </mc:Choice>
  </mc:AlternateContent>
  <xr:revisionPtr revIDLastSave="0" documentId="13_ncr:1_{F0D6C357-864C-4E1A-9C4F-6D563319E2B3}" xr6:coauthVersionLast="47" xr6:coauthVersionMax="47" xr10:uidLastSave="{00000000-0000-0000-0000-000000000000}"/>
  <bookViews>
    <workbookView xWindow="-120" yWindow="-120" windowWidth="29040" windowHeight="15840" firstSheet="2" activeTab="2" xr2:uid="{00000000-000D-0000-FFFF-FFFF00000000}"/>
  </bookViews>
  <sheets>
    <sheet name="Grafica Marzo 31" sheetId="36" state="hidden" r:id="rId1"/>
    <sheet name="Consolidado Marzo 31 de 2023" sheetId="35" state="hidden" r:id="rId2"/>
    <sheet name="9. Participacion Ciudadana" sheetId="55" r:id="rId3"/>
  </sheets>
  <definedNames>
    <definedName name="_xlnm._FilterDatabase" localSheetId="2" hidden="1">'9. Participacion Ciudadana'!$A$9:$N$24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5" l="1"/>
  <c r="E18" i="36" l="1"/>
  <c r="E4" i="36"/>
  <c r="E5" i="36"/>
  <c r="E12" i="36"/>
  <c r="E15" i="36"/>
  <c r="E9" i="36"/>
  <c r="E7" i="36"/>
  <c r="E14" i="36"/>
  <c r="E3" i="36"/>
  <c r="E16" i="36"/>
  <c r="E19" i="36"/>
  <c r="E10" i="36"/>
  <c r="E8" i="36"/>
  <c r="E11" i="36"/>
  <c r="E13" i="36"/>
  <c r="C14" i="36"/>
  <c r="C3" i="36"/>
  <c r="G27" i="35"/>
  <c r="K27" i="35" s="1"/>
  <c r="L27" i="35" s="1"/>
  <c r="C4" i="36"/>
  <c r="C16" i="36"/>
  <c r="C7" i="36"/>
  <c r="C5" i="36"/>
  <c r="C18" i="36"/>
  <c r="E6" i="36"/>
  <c r="F28" i="35"/>
  <c r="I24" i="35"/>
  <c r="F19" i="35"/>
  <c r="F17" i="35"/>
  <c r="F15" i="35"/>
  <c r="G16" i="35" l="1"/>
  <c r="K16" i="35" s="1"/>
  <c r="G21" i="35"/>
  <c r="K21" i="35" s="1"/>
  <c r="C19" i="36"/>
  <c r="G17" i="35"/>
  <c r="K17" i="35" s="1"/>
  <c r="F33" i="35"/>
  <c r="G18" i="35" l="1"/>
  <c r="K18" i="35" s="1"/>
  <c r="L17" i="35" s="1"/>
  <c r="D3" i="36" l="1"/>
  <c r="D18" i="36"/>
  <c r="H27" i="35"/>
  <c r="I27" i="35" s="1"/>
  <c r="M27" i="35" s="1"/>
  <c r="D19" i="36"/>
  <c r="D4" i="36"/>
  <c r="H21" i="35"/>
  <c r="I21" i="35" s="1"/>
  <c r="D7" i="36"/>
  <c r="C6" i="36"/>
  <c r="G22" i="35"/>
  <c r="K22" i="35" s="1"/>
  <c r="H30" i="35"/>
  <c r="I30" i="35" s="1"/>
  <c r="D9" i="36"/>
  <c r="D16" i="36"/>
  <c r="D14" i="36"/>
  <c r="G25" i="35"/>
  <c r="K25" i="35" s="1"/>
  <c r="H17" i="35"/>
  <c r="I17" i="35" s="1"/>
  <c r="G29" i="35"/>
  <c r="K29" i="35" s="1"/>
  <c r="H29" i="35"/>
  <c r="I29" i="35" s="1"/>
  <c r="H16" i="35" l="1"/>
  <c r="I16" i="35" s="1"/>
  <c r="D5" i="36"/>
  <c r="H18" i="35"/>
  <c r="I18" i="35" s="1"/>
  <c r="M17" i="35" s="1"/>
  <c r="G28" i="35"/>
  <c r="K28" i="35" s="1"/>
  <c r="C15" i="36"/>
  <c r="C11" i="36"/>
  <c r="G31" i="35"/>
  <c r="K31" i="35" s="1"/>
  <c r="L31" i="35" s="1"/>
  <c r="H23" i="35"/>
  <c r="I23" i="35" s="1"/>
  <c r="D12" i="36"/>
  <c r="D15" i="36"/>
  <c r="H28" i="35"/>
  <c r="I28" i="35" s="1"/>
  <c r="M28" i="35" s="1"/>
  <c r="D11" i="36"/>
  <c r="H31" i="35"/>
  <c r="I31" i="35" s="1"/>
  <c r="M31" i="35" s="1"/>
  <c r="G30" i="35"/>
  <c r="K30" i="35" s="1"/>
  <c r="L28" i="35" s="1"/>
  <c r="C9" i="36"/>
  <c r="H26" i="35"/>
  <c r="I26" i="35" s="1"/>
  <c r="G26" i="35"/>
  <c r="K26" i="35" s="1"/>
  <c r="H25" i="35"/>
  <c r="I25" i="35" s="1"/>
  <c r="C17" i="36"/>
  <c r="G32" i="35"/>
  <c r="K32" i="35" s="1"/>
  <c r="L32" i="35" s="1"/>
  <c r="H32" i="35"/>
  <c r="I32" i="35" s="1"/>
  <c r="D17" i="36"/>
  <c r="G15" i="35" l="1"/>
  <c r="H22" i="35"/>
  <c r="I22" i="35" s="1"/>
  <c r="D6" i="36"/>
  <c r="M32" i="35"/>
  <c r="K15" i="35" l="1"/>
  <c r="L15" i="35" s="1"/>
  <c r="C10" i="36"/>
  <c r="D10" i="36"/>
  <c r="H15" i="35"/>
  <c r="I15" i="35" s="1"/>
  <c r="M15" i="35" s="1"/>
  <c r="G19" i="35"/>
  <c r="G23" i="35" l="1"/>
  <c r="K23" i="35" s="1"/>
  <c r="C12" i="36"/>
  <c r="G20" i="35"/>
  <c r="K20" i="35" s="1"/>
  <c r="C8" i="36"/>
  <c r="K19" i="35"/>
  <c r="C13" i="36"/>
  <c r="H19" i="35"/>
  <c r="I19" i="35" s="1"/>
  <c r="D13" i="36"/>
  <c r="D8" i="36" l="1"/>
  <c r="H20" i="35"/>
  <c r="I20" i="35" s="1"/>
  <c r="M19" i="35" s="1"/>
  <c r="M33" i="35" s="1"/>
  <c r="D22" i="36" s="1"/>
  <c r="L19" i="35"/>
  <c r="L33" i="35" s="1"/>
  <c r="C22" i="36" s="1"/>
</calcChain>
</file>

<file path=xl/sharedStrings.xml><?xml version="1.0" encoding="utf-8"?>
<sst xmlns="http://schemas.openxmlformats.org/spreadsheetml/2006/main" count="280" uniqueCount="186">
  <si>
    <t xml:space="preserve">Política de Gestión </t>
  </si>
  <si>
    <t xml:space="preserve">Avance Reportado </t>
  </si>
  <si>
    <t>Avance Esperado</t>
  </si>
  <si>
    <t>Cumplimiento a Junio de 2023</t>
  </si>
  <si>
    <t>Cumplimiento a septiembre de 2023</t>
  </si>
  <si>
    <t>Lider de Política</t>
  </si>
  <si>
    <t>Gestión de la Iinformación Estadística</t>
  </si>
  <si>
    <t>OAP</t>
  </si>
  <si>
    <t>Defensa Jurídica</t>
  </si>
  <si>
    <t>OAJ</t>
  </si>
  <si>
    <t>Gestión Presupuestal y Eficiencia del Gasto Público</t>
  </si>
  <si>
    <t>SAF</t>
  </si>
  <si>
    <t>Servicio al Ciudadano</t>
  </si>
  <si>
    <t>SMPCA</t>
  </si>
  <si>
    <t>Integridad</t>
  </si>
  <si>
    <t>Seguridad Digital</t>
  </si>
  <si>
    <t>OTI</t>
  </si>
  <si>
    <t>Transparencía, Acceso a la Información y Lucha contra la Corrupción</t>
  </si>
  <si>
    <t>Gestión Estratégica del Talento Humano</t>
  </si>
  <si>
    <t>Gestión del Conocimiento</t>
  </si>
  <si>
    <t>Racionalización de Trámites</t>
  </si>
  <si>
    <t>SIPTA-SELA</t>
  </si>
  <si>
    <t>Gobierno Digital</t>
  </si>
  <si>
    <t>Participación Ciudadana en la Gestión Pública</t>
  </si>
  <si>
    <t>Gestión Documental</t>
  </si>
  <si>
    <t>Fortalecimiento Organizacional y Simplificación de Procesos</t>
  </si>
  <si>
    <t>Control Interno</t>
  </si>
  <si>
    <t>OCI</t>
  </si>
  <si>
    <t>Planeación Institucional</t>
  </si>
  <si>
    <t>Seguimiento y Evaluación del Desempeño Institucional</t>
  </si>
  <si>
    <t>Cumplimiento a Marzo 31 de 2023</t>
  </si>
  <si>
    <t>Esperado a Marzo 31 de 2023</t>
  </si>
  <si>
    <t>TOTAL CUMPLIMIENTO PIGD A MARZO 31 DE 2023</t>
  </si>
  <si>
    <t>Fecha Formulación:</t>
  </si>
  <si>
    <t>Diciembre de 2022</t>
  </si>
  <si>
    <t>Fecha Aprobación</t>
  </si>
  <si>
    <t>Noviembre y Diciembre de 2022</t>
  </si>
  <si>
    <t>Fecha Modificación</t>
  </si>
  <si>
    <t>DESCRIPCIÓN DEL PLAN</t>
  </si>
  <si>
    <t>IDENTIFICACIÓN</t>
  </si>
  <si>
    <t>NOMBRE DEL PLAN</t>
  </si>
  <si>
    <t>PLAN INSTITUCIONAL DE GESTIÓN Y DESEMPEÑO</t>
  </si>
  <si>
    <t>OBJETIVO DEL PLAN</t>
  </si>
  <si>
    <t>1. Fortalecer el liderazgo y talento humano
2. Agilizar, simplificar y flexibilizar la operación
3. Desarrollar una cultura organizacional sólida
4. Promover la coordinación interinstitucional
5. Fortalecer y promover la efectiva participación ciudadana</t>
  </si>
  <si>
    <t>JUSTIFICACIÓN</t>
  </si>
  <si>
    <t>El Sistema de Gestión es el conjunto de entidades y organismos del Estado, políticas, normas, recursos e información, cuyo objeto es dirigir la gestión pública al mejor desempeño institucional y a la consecución de resultados para la satisfacción de las necesidades y el goce efectivo de los derechos de los ciudadanos, en el marco de la legalidad y la integridad.</t>
  </si>
  <si>
    <t xml:space="preserve">LIDER DE SEGUIMIENTO DEL PLAN </t>
  </si>
  <si>
    <t>Oficina Asesora de Planeación</t>
  </si>
  <si>
    <t xml:space="preserve">ALCANCE DEL PLAN </t>
  </si>
  <si>
    <t>1. Fortalecer los mecanismos de transparencia y acceso a la información pública, participación y atención de los grupos de interés, con el fin de generar confianza de nuestro accionar en los actores interesados
2. Fortalecer la competencia organizacional, de tal manera que se satisfagan las necesidades del nuestros actores interesados.
3. Optimizar la gestión administrativa institucional para el cumplimiento de los principios de eficiencia, eficacia y efectividad del Estado Colombiano.
4. Consolidar el uso de las tecnologías de la información, garantizando la mejor interacción de la Entidad con sus actores interesados</t>
  </si>
  <si>
    <t>Ley</t>
  </si>
  <si>
    <t xml:space="preserve">Decreto </t>
  </si>
  <si>
    <t>Dimensiones MIPG</t>
  </si>
  <si>
    <t>Políticas</t>
  </si>
  <si>
    <t>Descripción Actividad</t>
  </si>
  <si>
    <t>Peso</t>
  </si>
  <si>
    <t>Avance</t>
  </si>
  <si>
    <t>Avance esperado</t>
  </si>
  <si>
    <t>Peso Política</t>
  </si>
  <si>
    <t>Avance Ponderado</t>
  </si>
  <si>
    <t>% Cumplimiento</t>
  </si>
  <si>
    <t>% Cumplimiento esperado</t>
  </si>
  <si>
    <t>Responsable x Actividad</t>
  </si>
  <si>
    <t>Fecha de Inicio</t>
  </si>
  <si>
    <t>Fecha de Terminación</t>
  </si>
  <si>
    <t>Ley 1753 de 2015 art. 133</t>
  </si>
  <si>
    <t>DECRETO 1499 de 2017
Versión 2 (agosto 2018)</t>
  </si>
  <si>
    <t>Talento Humano</t>
  </si>
  <si>
    <t>Fomentar el desarrollo de una cultura organizacional sólida y promover la participación ciudadana.</t>
  </si>
  <si>
    <t>Consolidar la integridad como prevención de la corrupción y motor del cambio de los comportamientos de los servidores y la cultura de las entidades.</t>
  </si>
  <si>
    <t>Direccionamiento Estratégico y Planeación</t>
  </si>
  <si>
    <t>Valor público que debe generar el objeto para el cual fue creada, los derechos que garantiza y los problemas y necesidades a resolver.</t>
  </si>
  <si>
    <t xml:space="preserve">Establecer los topes presupuestales de gasto público, de tal manera que la planeación estratégica debe ser presupuestalmente viable y sostenible. 
</t>
  </si>
  <si>
    <t>SAF/ OAP</t>
  </si>
  <si>
    <t xml:space="preserve">Gestión con valores para el resultado
</t>
  </si>
  <si>
    <t>Tecnología para apoyar la ejecución de los procesos, el manejo y seguridad de la información y de los sistemas de información.</t>
  </si>
  <si>
    <t xml:space="preserve">Establecer nuevos lineamientos y directrices de seguridad digital y se tienen en cuenta componentes como la educación, la regulación, la cooperación, la investigación, el desarrollo y la innovación. </t>
  </si>
  <si>
    <t>Defensa jurídica</t>
  </si>
  <si>
    <t xml:space="preserve">Proteger los intereses litigiosos en sus actuaciones judiciales a fin de reducir la responsabilidad patrimonial. </t>
  </si>
  <si>
    <t>Servicio al ciudadano</t>
  </si>
  <si>
    <t xml:space="preserve">Buscar que la entidad conozca los derechos, necesidades y problemas de los ciudadanos, trabajen en torno a los resultados que los satisfacen y evalúen su satisfacción permanentemente. </t>
  </si>
  <si>
    <t>SPAC</t>
  </si>
  <si>
    <t>Racionalización de trámites</t>
  </si>
  <si>
    <t>Orientada a simplificar, estandarizar, eliminar, optimizar y automatizar trámites y procedimientos administrativos, para facilitar el acceso de los ciudadanos a sus derechos reduciendo costos, tiempos, documentos, procesos y pasos en su interacción con las entidades públicas.</t>
  </si>
  <si>
    <t>SES-SIPTA-OAP</t>
  </si>
  <si>
    <t>Mejora normativa</t>
  </si>
  <si>
    <t>Participación ciudadana en gestión pública</t>
  </si>
  <si>
    <t xml:space="preserve">Diseñar, mantener y mejorar espacios que garanticen la participación ciudadana en todo el ciclo de la gestión pública. 
</t>
  </si>
  <si>
    <t>Fortalecimiento organizacional y simplificación de procesos</t>
  </si>
  <si>
    <t>Recabar la información necesaria e identificar los puntos críticos que expliquen por qué la institucionalidad actual no es adecuada para la entrega de productos y servicios sintonizados con las necesidades de los ciudadanos.</t>
  </si>
  <si>
    <t>Evaluación de Resultados</t>
  </si>
  <si>
    <t>Seguimiento y evaluación del desempeño institucional</t>
  </si>
  <si>
    <t xml:space="preserve">Establecer oportunamente las acciones de corrección o prevención de riesgos y registrar o suministrar los datos en los diferentes sistemas de información de que dispone la entidad. </t>
  </si>
  <si>
    <t>Información y Comunicación</t>
  </si>
  <si>
    <t xml:space="preserve">Se busca mayor eficiencia administrativa en la gestión documental; defensa de los derecho, la promoción de la transparencia y acceso a la información pública. </t>
  </si>
  <si>
    <t>SERVICIOS ADMINISTRATIVOS</t>
  </si>
  <si>
    <t>Gestión de la Información Estadística</t>
  </si>
  <si>
    <t>Transparencia, acceso a la información pública y lucha contra la corrupción</t>
  </si>
  <si>
    <t>Desarrollar una cultura organizacional fundamentada en la información, el control y la evaluación, para la toma de decisiones y la mejora continua.</t>
  </si>
  <si>
    <t>OAP COMUNICACIONES</t>
  </si>
  <si>
    <t>Gestión del Conocimiento y la Innovación</t>
  </si>
  <si>
    <t xml:space="preserve">Promueve el desarrollo de mecanismos de experimentación e innovación para desarrollar soluciones eficientes en cuanto a: tiempo, espacio y recursos económicos. </t>
  </si>
  <si>
    <t>Establecer acciones, métodos y procedimientos de control y de gestión del riesgo, así como mecanismos para la prevención y evaluación.</t>
  </si>
  <si>
    <t>CONTROL INTERNO</t>
  </si>
  <si>
    <t>|</t>
  </si>
  <si>
    <t>POLITICA DE GESTIÓN</t>
  </si>
  <si>
    <t xml:space="preserve">OBJETIVO DEL PLAN </t>
  </si>
  <si>
    <t>LIDER DE LA POLITICA</t>
  </si>
  <si>
    <t>ITEM</t>
  </si>
  <si>
    <t xml:space="preserve">ACTIVIDADES </t>
  </si>
  <si>
    <t>PESO DE ACTIVIDAD</t>
  </si>
  <si>
    <t>ACCIONES</t>
  </si>
  <si>
    <t>PESO POR ACCIÓN</t>
  </si>
  <si>
    <t>RESPONSABLE</t>
  </si>
  <si>
    <t xml:space="preserve">DEPENDENCIAS INVOLUCRADAS EN LA IMPLEMENTACION </t>
  </si>
  <si>
    <t>PRODUCTO ESPERADO</t>
  </si>
  <si>
    <t>FECHA DE INICIO</t>
  </si>
  <si>
    <t>FECHA DE TERMINACIÓN</t>
  </si>
  <si>
    <t xml:space="preserve">V1 Comite de Gestion y Desempeño Institucional  del 15/12/2023	</t>
  </si>
  <si>
    <t>VERSION</t>
  </si>
  <si>
    <t>Todas las dependencias</t>
  </si>
  <si>
    <t xml:space="preserve">Política de Participación Ciudadana </t>
  </si>
  <si>
    <t>Establecer las acciones para el fortalecimiento y la promoción de la participación ciudadana incidente en la toma de decisiones de la Autoridad Nacional de Licencias Ambientales - ANLA</t>
  </si>
  <si>
    <t>La ANLA se propone adelantar durante el 2024 acciones dirigidas a promover la participación ciudadana, facilitar el acceso a la información pública ambiental,  la atención de la conflictividad socioecológica y la presencia territorial de la Entidad, con acciones dirigidas a generar las condiciones instucionales idóneas para la participación efectiva e incluyente y promover el fortalecimiento y desarrollo de esta participación, con base en los derechos de acceso a la información pública y a la participación ciudadana en la toma de decisiones ambientales; asi como el enfoque de los derechos humanos, diferenciales y territorial.</t>
  </si>
  <si>
    <t>Subdirección de Mecanismos de Participación Ciudadana Ambiental</t>
  </si>
  <si>
    <t xml:space="preserve">Dimensión No:  3  Gestión con valores para resultados 			</t>
  </si>
  <si>
    <t xml:space="preserve">ETAPA </t>
  </si>
  <si>
    <t>LÍNEA ESTRATÉGICA</t>
  </si>
  <si>
    <t xml:space="preserve">RESPONSABLE </t>
  </si>
  <si>
    <t>APOYO</t>
  </si>
  <si>
    <t>Formular e implementar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</si>
  <si>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t>Formulación</t>
  </si>
  <si>
    <t>Acciones para la promoción fortalecimiento y desarrollo de la participación efectiva e incluyente</t>
  </si>
  <si>
    <t>Dirección General
Oficina Asesora de Planeación
Equipo de Comunicaciones
Oficina de Tecnologías de la Información</t>
  </si>
  <si>
    <t>Grupo de Participación Ciudadana</t>
  </si>
  <si>
    <r>
      <rPr>
        <b/>
        <sz val="10"/>
        <rFont val="Arial"/>
        <family val="2"/>
      </rPr>
      <t>1.1.</t>
    </r>
    <r>
      <rPr>
        <sz val="10"/>
        <rFont val="Arial"/>
        <family val="2"/>
      </rPr>
      <t xml:space="preserve"> Formular, aprobar y publicar la Estrategia Institucional Pedagógica </t>
    </r>
  </si>
  <si>
    <t>1 Estrategia Institucional Pedagógica formulada</t>
  </si>
  <si>
    <t>Implementación</t>
  </si>
  <si>
    <r>
      <rPr>
        <b/>
        <sz val="10"/>
        <rFont val="Arial"/>
        <family val="2"/>
      </rPr>
      <t xml:space="preserve">1.2. </t>
    </r>
    <r>
      <rPr>
        <sz val="10"/>
        <rFont val="Arial"/>
        <family val="2"/>
      </rPr>
      <t>Implementar la Estrategia Institucional Pedagógica</t>
    </r>
  </si>
  <si>
    <t xml:space="preserve"> Estrategia Institucional Pedagógica implementada</t>
  </si>
  <si>
    <t xml:space="preserve">Espacios y/o canales virtuales o presenciales de encuentro o contacto con grupos de valor para divulgar y promover la Ruta de la Participación de la ANLA </t>
  </si>
  <si>
    <t>Diagnóstico</t>
  </si>
  <si>
    <t>Condiciones institucionales idóneas para la participación efectiva e incluyente</t>
  </si>
  <si>
    <t xml:space="preserve">Oficina Asesora de Planeación </t>
  </si>
  <si>
    <r>
      <rPr>
        <b/>
        <sz val="10"/>
        <rFont val="Arial"/>
        <family val="2"/>
      </rPr>
      <t>2.1.</t>
    </r>
    <r>
      <rPr>
        <sz val="10"/>
        <rFont val="Arial"/>
        <family val="2"/>
      </rPr>
      <t xml:space="preserve"> Realizar un ejercicio de diagnóstico para recibir aportes de la ciudadanía sobre los mecanismos de participación ciudadana que aporte a la elaboración de los documentos para la promoción y fortalecimiento de la participación </t>
    </r>
  </si>
  <si>
    <t>1 informe de los resultados del diagnóstico realizado</t>
  </si>
  <si>
    <t>31/07/2024</t>
  </si>
  <si>
    <r>
      <rPr>
        <b/>
        <sz val="10"/>
        <rFont val="Arial"/>
        <family val="2"/>
      </rPr>
      <t>2.2.</t>
    </r>
    <r>
      <rPr>
        <sz val="10"/>
        <rFont val="Arial"/>
        <family val="2"/>
      </rPr>
      <t xml:space="preserve"> Adelantar un ejercicio de colaboración e innovación para la promoción de la participación ciudadana y divulgar sus resultados a los grupos de interés</t>
    </r>
  </si>
  <si>
    <t>1 memoria del ejercicio de colaboración e innovación realizado</t>
  </si>
  <si>
    <t>31/12/2024</t>
  </si>
  <si>
    <r>
      <rPr>
        <b/>
        <sz val="10"/>
        <rFont val="Arial"/>
        <family val="2"/>
      </rPr>
      <t>2.3.</t>
    </r>
    <r>
      <rPr>
        <sz val="10"/>
        <rFont val="Arial"/>
        <family val="2"/>
      </rPr>
      <t xml:space="preserve"> Realizar las consultas pública a grupos de valor de los planes y documentos establecidos para conocimiento y comentarios de los gruposde valor y divulgar sus resultados a través de la página web</t>
    </r>
  </si>
  <si>
    <t>Dependencia que lleve a cabo el proceso de consulta pública</t>
  </si>
  <si>
    <r>
      <rPr>
        <sz val="10"/>
        <color theme="1"/>
        <rFont val="Arial"/>
        <family val="2"/>
      </rPr>
      <t>3</t>
    </r>
    <r>
      <rPr>
        <sz val="10"/>
        <rFont val="Arial"/>
        <family val="2"/>
      </rPr>
      <t xml:space="preserve"> Consultas públicas a grupos de valor realizadas y con resultados divulgados a través de la página web publicadas</t>
    </r>
  </si>
  <si>
    <t>Equipo técnico GPC
(orientación técnica de contenidos)</t>
  </si>
  <si>
    <t>Equipo pedagógico
(adecuación pedagógica de contenidos técnicos)</t>
  </si>
  <si>
    <r>
      <t xml:space="preserve"> </t>
    </r>
    <r>
      <rPr>
        <b/>
        <sz val="10"/>
        <color theme="1"/>
        <rFont val="Arial"/>
        <family val="2"/>
      </rPr>
      <t>2.4.</t>
    </r>
    <r>
      <rPr>
        <sz val="10"/>
        <color theme="1"/>
        <rFont val="Arial"/>
        <family val="2"/>
      </rPr>
      <t xml:space="preserve"> Realizar y promover encuentros con los grupos de valor bajo el lema: Conoce la ANLA y su ruta de la participación</t>
    </r>
  </si>
  <si>
    <t>SELA/SIPTA/OAJ/SSLA</t>
  </si>
  <si>
    <t>5 Encuentros para la promoción de Conoce la ANLA y su ruta de la participación</t>
  </si>
  <si>
    <r>
      <rPr>
        <b/>
        <sz val="10"/>
        <rFont val="Arial"/>
        <family val="2"/>
      </rPr>
      <t>2.5.</t>
    </r>
    <r>
      <rPr>
        <sz val="10"/>
        <rFont val="Arial"/>
        <family val="2"/>
      </rPr>
      <t xml:space="preserve"> Desarrollar dos (2) foros para compartir con los grupos de valor la promoción de la participación y  la divulgación de acciones que contribuyen a la construcción de paz</t>
    </r>
  </si>
  <si>
    <t>Dos (2) foros en canales digitales para grupos de valor inplementados</t>
  </si>
  <si>
    <t>Elaboración de instrumentos para la promoción y fortalecimiento de la participación</t>
  </si>
  <si>
    <r>
      <rPr>
        <b/>
        <sz val="10"/>
        <color theme="1"/>
        <rFont val="Arial"/>
        <family val="2"/>
      </rPr>
      <t xml:space="preserve">3.1. </t>
    </r>
    <r>
      <rPr>
        <sz val="10"/>
        <color theme="1"/>
        <rFont val="Arial"/>
        <family val="2"/>
      </rPr>
      <t>Elaboración documento orientador sobre los mecanismos de participación del ciclo de la gestión pública y de asuntos ambientales competencia ANLA</t>
    </r>
  </si>
  <si>
    <t>(1) Un documento orientador sobre los mecanismos de participación del ciclo de la gestión pública y de asuntos ambientales competencia ANLA</t>
  </si>
  <si>
    <t>SELA/SIPTA/OAJ/SELA / OAP</t>
  </si>
  <si>
    <r>
      <rPr>
        <b/>
        <sz val="10"/>
        <color rgb="FF000000"/>
        <rFont val="Arial"/>
      </rPr>
      <t>3.2.</t>
    </r>
    <r>
      <rPr>
        <sz val="10"/>
        <color rgb="FF000000"/>
        <rFont val="Arial"/>
      </rPr>
      <t xml:space="preserve"> Elaborar un instructivo para promover el acceso a la información pública en el marco de los mecanismos de participación del ciclo de la gestión pública y de los asuntos ambientales competencia ANLA para fortalecer el menú participa</t>
    </r>
  </si>
  <si>
    <t>(1) Un instructivo para promover el acceso a la información pública en el marco e los mecanismos de participación del ciclo de la gestión pública y de los asuntos ambientales competencia ANLA para fortalecer el menú participa ANLA</t>
  </si>
  <si>
    <t>SELA/SSLA/SIPTA/OAP</t>
  </si>
  <si>
    <r>
      <rPr>
        <b/>
        <sz val="10"/>
        <color rgb="FF000000"/>
        <rFont val="Arial"/>
      </rPr>
      <t xml:space="preserve">3.3. </t>
    </r>
    <r>
      <rPr>
        <sz val="10"/>
        <color rgb="FF000000"/>
        <rFont val="Arial"/>
      </rPr>
      <t>Elaborar Instrumento para la medición de la participación en la toma de decisión de la entidad en los procesos de evaluación y seguimiento de licencias, permisos y trámites ambientales de competencias de la ANLA que apliquen</t>
    </r>
  </si>
  <si>
    <t>Una (1) herramienta para la medición de la participación en la toma de decisión de la entidad en los procesos de evaluación y seguimiento de licencias, permisos y trámites ambientales de competencias de la ANLA que apliquen</t>
  </si>
  <si>
    <t>Evaluación</t>
  </si>
  <si>
    <r>
      <rPr>
        <b/>
        <sz val="10"/>
        <color theme="1"/>
        <rFont val="Arial"/>
        <family val="2"/>
      </rPr>
      <t xml:space="preserve"> 3.4.</t>
    </r>
    <r>
      <rPr>
        <sz val="10"/>
        <color theme="1"/>
        <rFont val="Arial"/>
        <family val="2"/>
      </rPr>
      <t xml:space="preserve"> Sistematizar y divulgar experiencias frente a las acciones adelantadas para fortalecer y promover mecanismos de participación con el fin de generar acciones de mejora</t>
    </r>
  </si>
  <si>
    <t>Tres (3) documentos de sistematización</t>
  </si>
  <si>
    <t>Elaborar los contenidos de promoción de la participación ciudadana para la Estrategia de Comunicaciones de la Entidad</t>
  </si>
  <si>
    <t xml:space="preserve">Equipo pedagógico
(adecuación pedagógica de contenidos técnicos)
Equipo Lenguaje Claro
Equipo Aula Virtual </t>
  </si>
  <si>
    <r>
      <rPr>
        <b/>
        <sz val="10"/>
        <color theme="1"/>
        <rFont val="Arial"/>
        <family val="2"/>
      </rPr>
      <t xml:space="preserve">4.1. </t>
    </r>
    <r>
      <rPr>
        <sz val="10"/>
        <color theme="1"/>
        <rFont val="Arial"/>
        <family val="2"/>
      </rPr>
      <t>Divulgar la información de los espacios de participación ciudadana y/o rendición de cuentas a través de diferentes  canales</t>
    </r>
  </si>
  <si>
    <t>Grupo Comunicaciones</t>
  </si>
  <si>
    <t>(1) Informe trimestral de la divulgación de los contenidos realizados</t>
  </si>
  <si>
    <t>Rendición de Cuentas</t>
  </si>
  <si>
    <r>
      <rPr>
        <b/>
        <sz val="10"/>
        <rFont val="Arial"/>
        <family val="2"/>
      </rPr>
      <t xml:space="preserve">5.1. </t>
    </r>
    <r>
      <rPr>
        <sz val="10"/>
        <rFont val="Arial"/>
        <family val="2"/>
      </rPr>
      <t>Formular la Estrategia de Rendición de Cuentas 2024</t>
    </r>
  </si>
  <si>
    <t>Dirección General
Oficina Asesora de Planeación
Grupo Comunicaciones
Oficina de Tecnologías de la Información</t>
  </si>
  <si>
    <t>Estrategia de Rendición de Cuentas 2024 como tercer formulada</t>
  </si>
  <si>
    <r>
      <rPr>
        <b/>
        <sz val="10"/>
        <rFont val="Arial"/>
        <family val="2"/>
      </rPr>
      <t xml:space="preserve">5.2. </t>
    </r>
    <r>
      <rPr>
        <sz val="10"/>
        <rFont val="Arial"/>
        <family val="2"/>
      </rPr>
      <t>Implementar y evaluar la Estrategia de Rendición de Cuentas 2024</t>
    </r>
  </si>
  <si>
    <t>Estrategia de Rendición de Cuentas 2024 implementada</t>
  </si>
  <si>
    <t>Control Social</t>
  </si>
  <si>
    <r>
      <rPr>
        <b/>
        <sz val="10"/>
        <color theme="1"/>
        <rFont val="Arial"/>
        <family val="2"/>
      </rPr>
      <t>6.1.</t>
    </r>
    <r>
      <rPr>
        <sz val="10"/>
        <color theme="1"/>
        <rFont val="Arial"/>
        <family val="2"/>
      </rPr>
      <t xml:space="preserve"> Formular e implementar el plan de trabajo para la transferencia de conocimiento sobre el control social </t>
    </r>
  </si>
  <si>
    <t>Plan de trabajo formulado e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</si>
</sst>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0.0%"/>
    <numFmt numFmtId="166" formatCode="[$-240A]d&quot; de &quot;mmmm&quot; de &quot;yyyy;@"/>
    <numFmt numFmtId="167" formatCode="0.000%"/>
  </numFmts>
  <fonts count="20"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0"/>
      <color theme="0"/>
      <name val="Arial"/>
      <family val="2"/>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b/>
      <sz val="12"/>
      <name val="Arial"/>
      <family val="2"/>
    </font>
    <font>
      <b/>
      <sz val="12"/>
      <color theme="1"/>
      <name val="Arial"/>
      <family val="2"/>
    </font>
    <font>
      <sz val="12"/>
      <color indexed="63"/>
      <name val="Arial"/>
      <family val="2"/>
    </font>
    <font>
      <sz val="12"/>
      <color theme="1"/>
      <name val="Arial"/>
      <family val="2"/>
    </font>
    <font>
      <b/>
      <sz val="12"/>
      <color theme="0"/>
      <name val="Arial"/>
      <family val="2"/>
    </font>
    <font>
      <b/>
      <sz val="12"/>
      <color indexed="63"/>
      <name val="Arial"/>
      <family val="2"/>
    </font>
    <font>
      <sz val="12"/>
      <color theme="0"/>
      <name val="Arial"/>
      <family val="2"/>
    </font>
    <font>
      <b/>
      <sz val="10"/>
      <name val="Arial"/>
      <family val="2"/>
    </font>
    <font>
      <sz val="10"/>
      <color theme="0"/>
      <name val="Arial"/>
      <family val="2"/>
    </font>
    <font>
      <b/>
      <sz val="10"/>
      <color rgb="FF000000"/>
      <name val="Arial"/>
    </font>
    <font>
      <sz val="10"/>
      <color rgb="FF000000"/>
      <name val="Arial"/>
    </font>
  </fonts>
  <fills count="20">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auto="1"/>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auto="1"/>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8">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2" fillId="0" borderId="0" applyNumberFormat="0" applyFont="0" applyFill="0" applyBorder="0" applyAlignment="0" applyProtection="0"/>
    <xf numFmtId="9" fontId="2" fillId="0" borderId="0" applyNumberFormat="0" applyFont="0" applyFill="0" applyBorder="0" applyAlignment="0" applyProtection="0"/>
    <xf numFmtId="0" fontId="1" fillId="0" borderId="0"/>
    <xf numFmtId="43" fontId="1" fillId="0" borderId="0" applyFont="0" applyFill="0" applyBorder="0" applyAlignment="0" applyProtection="0"/>
  </cellStyleXfs>
  <cellXfs count="181">
    <xf numFmtId="0" fontId="0" fillId="0" borderId="0" xfId="0"/>
    <xf numFmtId="0" fontId="7" fillId="0" borderId="0" xfId="0" applyFont="1"/>
    <xf numFmtId="0" fontId="9" fillId="5" borderId="1" xfId="0" applyFont="1" applyFill="1" applyBorder="1" applyAlignment="1">
      <alignment horizontal="center" vertical="center" wrapText="1"/>
    </xf>
    <xf numFmtId="0" fontId="11" fillId="9" borderId="0" xfId="0" applyFont="1" applyFill="1" applyAlignment="1">
      <alignment wrapText="1"/>
    </xf>
    <xf numFmtId="0" fontId="11" fillId="9" borderId="0" xfId="2" applyFont="1" applyFill="1" applyAlignment="1">
      <alignment horizontal="center" wrapText="1"/>
    </xf>
    <xf numFmtId="14" fontId="9" fillId="9" borderId="0" xfId="0" applyNumberFormat="1" applyFont="1" applyFill="1" applyAlignment="1">
      <alignment horizontal="center" vertical="center" wrapText="1"/>
    </xf>
    <xf numFmtId="0" fontId="12" fillId="0" borderId="0" xfId="0" applyFont="1" applyAlignment="1">
      <alignment wrapText="1"/>
    </xf>
    <xf numFmtId="0" fontId="13" fillId="0" borderId="0" xfId="0" applyFont="1" applyAlignment="1">
      <alignment horizontal="center" vertical="center" wrapText="1"/>
    </xf>
    <xf numFmtId="166" fontId="10" fillId="3" borderId="0" xfId="0" applyNumberFormat="1" applyFont="1" applyFill="1" applyAlignment="1">
      <alignment horizontal="center" vertical="center" wrapText="1"/>
    </xf>
    <xf numFmtId="0" fontId="1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0" borderId="0" xfId="0" applyFont="1" applyAlignment="1">
      <alignment vertical="center" wrapText="1"/>
    </xf>
    <xf numFmtId="1" fontId="13" fillId="0" borderId="0" xfId="0" applyNumberFormat="1" applyFont="1" applyAlignment="1">
      <alignment vertical="center" wrapText="1"/>
    </xf>
    <xf numFmtId="9" fontId="13" fillId="0" borderId="0" xfId="0" applyNumberFormat="1" applyFont="1" applyAlignment="1">
      <alignment vertical="center" wrapText="1"/>
    </xf>
    <xf numFmtId="0" fontId="13" fillId="10" borderId="0" xfId="0" applyFont="1" applyFill="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10" fontId="12" fillId="0" borderId="7"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 fontId="12" fillId="0" borderId="0" xfId="1" applyNumberFormat="1" applyFont="1" applyAlignment="1">
      <alignment wrapText="1"/>
    </xf>
    <xf numFmtId="167" fontId="12" fillId="0" borderId="0" xfId="0" applyNumberFormat="1" applyFont="1" applyAlignment="1">
      <alignment wrapText="1"/>
    </xf>
    <xf numFmtId="9" fontId="12" fillId="0" borderId="0" xfId="0" applyNumberFormat="1" applyFont="1" applyAlignment="1">
      <alignment wrapText="1"/>
    </xf>
    <xf numFmtId="0" fontId="12" fillId="0" borderId="1" xfId="0" applyFont="1" applyBorder="1" applyAlignment="1">
      <alignment horizontal="center" vertical="center"/>
    </xf>
    <xf numFmtId="0" fontId="12" fillId="0" borderId="1" xfId="0" applyFont="1" applyBorder="1" applyAlignment="1">
      <alignment horizontal="justify" vertical="top" wrapText="1"/>
    </xf>
    <xf numFmtId="0" fontId="12" fillId="0" borderId="7" xfId="0" applyFont="1" applyBorder="1" applyAlignment="1">
      <alignment horizontal="center" vertical="center"/>
    </xf>
    <xf numFmtId="0" fontId="12" fillId="0" borderId="1" xfId="0" applyFont="1" applyBorder="1" applyAlignment="1">
      <alignment horizontal="justify" vertical="justify" wrapText="1"/>
    </xf>
    <xf numFmtId="0" fontId="12" fillId="14" borderId="1" xfId="0" applyFont="1" applyFill="1" applyBorder="1" applyAlignment="1">
      <alignment horizontal="center" vertical="center" wrapText="1"/>
    </xf>
    <xf numFmtId="14" fontId="12" fillId="0" borderId="1" xfId="0" applyNumberFormat="1" applyFont="1" applyBorder="1" applyAlignment="1">
      <alignment vertical="center" wrapText="1"/>
    </xf>
    <xf numFmtId="9" fontId="12" fillId="0" borderId="7" xfId="1" applyFont="1" applyBorder="1" applyAlignment="1">
      <alignment horizontal="center" vertical="center" wrapText="1"/>
    </xf>
    <xf numFmtId="0" fontId="12" fillId="5"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2" fillId="0" borderId="0" xfId="0" applyFont="1" applyAlignment="1">
      <alignment horizontal="center" vertical="center" wrapText="1"/>
    </xf>
    <xf numFmtId="9" fontId="10" fillId="8" borderId="1" xfId="1" applyFont="1" applyFill="1" applyBorder="1" applyAlignment="1">
      <alignment horizontal="center" wrapText="1"/>
    </xf>
    <xf numFmtId="165" fontId="12" fillId="0" borderId="0" xfId="0" applyNumberFormat="1" applyFont="1" applyAlignment="1">
      <alignment wrapText="1"/>
    </xf>
    <xf numFmtId="9" fontId="12" fillId="8" borderId="7" xfId="0" applyNumberFormat="1" applyFont="1" applyFill="1" applyBorder="1" applyAlignment="1">
      <alignment horizontal="center" vertical="center" wrapText="1"/>
    </xf>
    <xf numFmtId="10" fontId="12" fillId="8" borderId="7" xfId="0" applyNumberFormat="1" applyFont="1" applyFill="1" applyBorder="1" applyAlignment="1">
      <alignment horizontal="center" vertical="center" wrapText="1"/>
    </xf>
    <xf numFmtId="9" fontId="12" fillId="8" borderId="1" xfId="0" applyNumberFormat="1" applyFont="1" applyFill="1" applyBorder="1" applyAlignment="1">
      <alignment horizontal="center" vertical="center" wrapText="1"/>
    </xf>
    <xf numFmtId="9" fontId="12" fillId="16" borderId="7" xfId="0" applyNumberFormat="1" applyFont="1" applyFill="1" applyBorder="1" applyAlignment="1">
      <alignment horizontal="center" vertical="center" wrapText="1"/>
    </xf>
    <xf numFmtId="9" fontId="7" fillId="7" borderId="1" xfId="1" applyFont="1" applyFill="1" applyBorder="1" applyAlignment="1">
      <alignment horizontal="center" vertical="center" wrapText="1"/>
    </xf>
    <xf numFmtId="9" fontId="7" fillId="0" borderId="1" xfId="1" applyFont="1" applyBorder="1" applyAlignment="1">
      <alignment wrapText="1"/>
    </xf>
    <xf numFmtId="9" fontId="7" fillId="3" borderId="1" xfId="1" applyFont="1" applyFill="1" applyBorder="1" applyAlignment="1">
      <alignment horizontal="center" vertical="center" wrapText="1"/>
    </xf>
    <xf numFmtId="9" fontId="7" fillId="0" borderId="1" xfId="1" applyFont="1" applyBorder="1" applyAlignment="1">
      <alignment horizontal="center" vertical="center" wrapText="1"/>
    </xf>
    <xf numFmtId="9" fontId="5" fillId="17" borderId="1" xfId="1" applyFont="1" applyFill="1" applyBorder="1" applyAlignment="1">
      <alignment horizontal="center" vertical="center" wrapText="1"/>
    </xf>
    <xf numFmtId="9" fontId="7" fillId="3" borderId="1" xfId="1" applyFont="1" applyFill="1" applyBorder="1" applyAlignment="1">
      <alignment horizontal="center" vertical="center"/>
    </xf>
    <xf numFmtId="9" fontId="5" fillId="18" borderId="1" xfId="1" applyFont="1" applyFill="1" applyBorder="1" applyAlignment="1">
      <alignment horizontal="center" vertical="center" wrapText="1"/>
    </xf>
    <xf numFmtId="9" fontId="7" fillId="0" borderId="1" xfId="1" applyFont="1" applyBorder="1" applyAlignment="1">
      <alignment horizontal="center" wrapText="1"/>
    </xf>
    <xf numFmtId="9" fontId="0" fillId="0" borderId="15" xfId="0" applyNumberFormat="1" applyBorder="1" applyAlignment="1">
      <alignment horizontal="center"/>
    </xf>
    <xf numFmtId="9" fontId="7" fillId="0" borderId="0" xfId="1" applyFont="1" applyBorder="1" applyAlignment="1">
      <alignment wrapText="1"/>
    </xf>
    <xf numFmtId="9" fontId="7" fillId="3" borderId="0" xfId="1" applyFont="1" applyFill="1" applyBorder="1" applyAlignment="1">
      <alignment horizontal="center" vertical="center"/>
    </xf>
    <xf numFmtId="9" fontId="7" fillId="0" borderId="0" xfId="1" applyFont="1" applyBorder="1" applyAlignment="1">
      <alignment horizontal="center" vertical="center" wrapText="1"/>
    </xf>
    <xf numFmtId="9" fontId="7" fillId="0" borderId="0" xfId="1" applyFont="1" applyBorder="1" applyAlignment="1">
      <alignment horizontal="center" wrapText="1"/>
    </xf>
    <xf numFmtId="0" fontId="7" fillId="0" borderId="17" xfId="0" applyFont="1" applyBorder="1"/>
    <xf numFmtId="9" fontId="0" fillId="0" borderId="0" xfId="0" applyNumberFormat="1" applyAlignment="1">
      <alignment horizontal="center"/>
    </xf>
    <xf numFmtId="9" fontId="7" fillId="0" borderId="23" xfId="1" applyFont="1" applyFill="1" applyBorder="1" applyAlignment="1">
      <alignment wrapText="1"/>
    </xf>
    <xf numFmtId="9" fontId="0" fillId="0" borderId="14" xfId="0" applyNumberFormat="1" applyBorder="1" applyAlignment="1">
      <alignment horizontal="center"/>
    </xf>
    <xf numFmtId="9" fontId="5" fillId="16" borderId="1" xfId="1" applyFont="1" applyFill="1" applyBorder="1" applyAlignment="1">
      <alignment horizontal="center" vertical="center" wrapText="1"/>
    </xf>
    <xf numFmtId="9" fontId="5" fillId="3" borderId="0" xfId="1" applyFont="1" applyFill="1" applyBorder="1" applyAlignment="1">
      <alignment horizontal="center" vertical="center" wrapText="1"/>
    </xf>
    <xf numFmtId="0" fontId="8" fillId="0" borderId="17" xfId="0" applyFont="1" applyBorder="1" applyAlignment="1">
      <alignment horizontal="center" wrapText="1"/>
    </xf>
    <xf numFmtId="0" fontId="5" fillId="0" borderId="0" xfId="0" applyFont="1" applyAlignment="1">
      <alignment wrapText="1"/>
    </xf>
    <xf numFmtId="0" fontId="5" fillId="0" borderId="0" xfId="0" applyFont="1" applyAlignment="1">
      <alignment vertical="center" wrapText="1"/>
    </xf>
    <xf numFmtId="0" fontId="5" fillId="0" borderId="0" xfId="0" applyFont="1"/>
    <xf numFmtId="0" fontId="5" fillId="0" borderId="1" xfId="0" applyFont="1" applyBorder="1" applyAlignment="1">
      <alignment horizontal="center" vertical="center"/>
    </xf>
    <xf numFmtId="0" fontId="17" fillId="4" borderId="25"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5" fillId="0" borderId="25" xfId="5" applyNumberFormat="1" applyFont="1" applyFill="1" applyBorder="1" applyAlignment="1">
      <alignment horizontal="center" vertical="center" wrapText="1"/>
    </xf>
    <xf numFmtId="165" fontId="2" fillId="0" borderId="25" xfId="5" applyNumberFormat="1" applyFont="1" applyFill="1" applyBorder="1" applyAlignment="1">
      <alignment horizontal="center" vertical="center"/>
    </xf>
    <xf numFmtId="9" fontId="5" fillId="0" borderId="25" xfId="5" applyFont="1" applyFill="1" applyBorder="1" applyAlignment="1">
      <alignment horizontal="center" vertical="center" wrapText="1"/>
    </xf>
    <xf numFmtId="0" fontId="2" fillId="0" borderId="25" xfId="0" applyFont="1" applyBorder="1" applyAlignment="1">
      <alignment horizontal="center" vertical="center" wrapText="1"/>
    </xf>
    <xf numFmtId="14" fontId="5" fillId="0" borderId="25" xfId="0" applyNumberFormat="1" applyFont="1" applyBorder="1" applyAlignment="1">
      <alignment horizontal="center" vertical="center" wrapText="1"/>
    </xf>
    <xf numFmtId="0" fontId="5" fillId="0" borderId="25" xfId="0" applyFont="1" applyBorder="1" applyAlignment="1">
      <alignment horizontal="center" vertical="center" wrapText="1"/>
    </xf>
    <xf numFmtId="9" fontId="5" fillId="0" borderId="25" xfId="0" applyNumberFormat="1" applyFont="1" applyBorder="1" applyAlignment="1">
      <alignment horizontal="center" vertical="center" wrapText="1"/>
    </xf>
    <xf numFmtId="14" fontId="2" fillId="0" borderId="25" xfId="0" applyNumberFormat="1" applyFont="1" applyBorder="1" applyAlignment="1">
      <alignment horizontal="center" vertical="center" wrapText="1"/>
    </xf>
    <xf numFmtId="0" fontId="5" fillId="0" borderId="25" xfId="0" applyFont="1" applyBorder="1"/>
    <xf numFmtId="165" fontId="5" fillId="0" borderId="11" xfId="5" applyNumberFormat="1" applyFont="1" applyFill="1" applyBorder="1" applyAlignment="1">
      <alignment horizontal="center" vertical="center"/>
    </xf>
    <xf numFmtId="9" fontId="5" fillId="0" borderId="25" xfId="5" applyNumberFormat="1" applyFont="1" applyFill="1" applyBorder="1" applyAlignment="1">
      <alignment horizontal="center" vertical="center"/>
    </xf>
    <xf numFmtId="165" fontId="5" fillId="0" borderId="25" xfId="5" applyNumberFormat="1" applyFont="1" applyFill="1" applyBorder="1" applyAlignment="1">
      <alignment horizontal="center" vertical="center"/>
    </xf>
    <xf numFmtId="165" fontId="5" fillId="0" borderId="25" xfId="5" applyNumberFormat="1" applyFont="1" applyFill="1" applyBorder="1" applyAlignment="1">
      <alignment horizontal="center" vertical="center" wrapText="1"/>
    </xf>
    <xf numFmtId="14" fontId="5" fillId="0" borderId="25" xfId="7" applyNumberFormat="1" applyFont="1" applyFill="1" applyBorder="1" applyAlignment="1">
      <alignment horizontal="center" vertical="center"/>
    </xf>
    <xf numFmtId="0" fontId="2" fillId="0" borderId="0" xfId="0" applyFont="1" applyAlignment="1">
      <alignment horizontal="center"/>
    </xf>
    <xf numFmtId="165" fontId="2" fillId="19" borderId="25" xfId="5" applyNumberFormat="1" applyFont="1" applyFill="1" applyBorder="1" applyAlignment="1">
      <alignment horizontal="center" vertical="center"/>
    </xf>
    <xf numFmtId="9" fontId="5" fillId="19" borderId="25" xfId="5" applyFont="1" applyFill="1" applyBorder="1" applyAlignment="1">
      <alignment horizontal="center" vertical="center" wrapText="1"/>
    </xf>
    <xf numFmtId="0" fontId="2" fillId="19" borderId="25" xfId="0" applyFont="1" applyFill="1" applyBorder="1" applyAlignment="1">
      <alignment horizontal="center" vertical="center" wrapText="1"/>
    </xf>
    <xf numFmtId="9" fontId="2" fillId="19" borderId="25" xfId="5" applyNumberFormat="1" applyFont="1" applyFill="1" applyBorder="1" applyAlignment="1">
      <alignment horizontal="center" vertical="center" wrapText="1"/>
    </xf>
    <xf numFmtId="14" fontId="5" fillId="19" borderId="25" xfId="0" applyNumberFormat="1" applyFont="1" applyFill="1" applyBorder="1" applyAlignment="1">
      <alignment horizontal="center" vertical="center" wrapText="1"/>
    </xf>
    <xf numFmtId="0" fontId="5" fillId="19" borderId="25" xfId="0" applyFont="1" applyFill="1" applyBorder="1" applyAlignment="1">
      <alignment horizontal="center" vertical="center" wrapText="1"/>
    </xf>
    <xf numFmtId="9" fontId="5" fillId="19" borderId="25" xfId="5" applyNumberFormat="1" applyFont="1" applyFill="1" applyBorder="1" applyAlignment="1">
      <alignment horizontal="center" vertical="center" wrapText="1"/>
    </xf>
    <xf numFmtId="14" fontId="2" fillId="19" borderId="25" xfId="0" applyNumberFormat="1" applyFont="1" applyFill="1" applyBorder="1" applyAlignment="1">
      <alignment horizontal="center" vertical="center" wrapText="1"/>
    </xf>
    <xf numFmtId="0" fontId="19" fillId="19" borderId="25" xfId="0" applyFont="1" applyFill="1" applyBorder="1" applyAlignment="1">
      <alignment horizontal="center" vertical="center" wrapText="1"/>
    </xf>
    <xf numFmtId="0" fontId="4" fillId="6" borderId="25" xfId="0" applyFont="1" applyFill="1" applyBorder="1" applyAlignment="1">
      <alignment horizontal="center" vertical="center" wrapText="1"/>
    </xf>
    <xf numFmtId="14" fontId="4" fillId="6" borderId="25" xfId="0" applyNumberFormat="1" applyFont="1" applyFill="1" applyBorder="1" applyAlignment="1">
      <alignment horizontal="center" vertical="center" wrapText="1"/>
    </xf>
    <xf numFmtId="9" fontId="0" fillId="5" borderId="30" xfId="0" applyNumberFormat="1" applyFill="1" applyBorder="1" applyAlignment="1">
      <alignment horizontal="center"/>
    </xf>
    <xf numFmtId="9" fontId="5" fillId="0" borderId="4" xfId="5" applyNumberFormat="1" applyFont="1" applyFill="1" applyBorder="1" applyAlignment="1">
      <alignment horizontal="center" vertical="center"/>
    </xf>
    <xf numFmtId="0" fontId="2" fillId="3" borderId="25" xfId="0" applyFont="1" applyFill="1" applyBorder="1" applyAlignment="1">
      <alignment horizontal="center" vertical="center" wrapText="1"/>
    </xf>
    <xf numFmtId="14" fontId="5" fillId="0" borderId="29" xfId="0" applyNumberFormat="1" applyFont="1" applyBorder="1" applyAlignment="1">
      <alignment horizontal="center" vertical="center" wrapText="1"/>
    </xf>
    <xf numFmtId="0" fontId="5" fillId="19" borderId="29" xfId="0" applyFont="1" applyFill="1" applyBorder="1" applyAlignment="1">
      <alignment horizontal="center" vertical="center" wrapText="1"/>
    </xf>
    <xf numFmtId="14" fontId="5" fillId="19" borderId="29" xfId="0" applyNumberFormat="1" applyFont="1" applyFill="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15" borderId="1" xfId="0" applyFont="1" applyFill="1" applyBorder="1" applyAlignment="1">
      <alignment horizontal="center" vertical="center" wrapText="1"/>
    </xf>
    <xf numFmtId="9" fontId="12" fillId="0" borderId="6"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12"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9" fontId="12" fillId="3" borderId="12"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11" borderId="1" xfId="0" applyFont="1" applyFill="1" applyBorder="1" applyAlignment="1">
      <alignment horizontal="center" vertical="center" wrapText="1"/>
    </xf>
    <xf numFmtId="9" fontId="12" fillId="0" borderId="12" xfId="0" applyNumberFormat="1" applyFont="1" applyBorder="1" applyAlignment="1">
      <alignment horizontal="center" vertical="center" wrapText="1"/>
    </xf>
    <xf numFmtId="0" fontId="12" fillId="13" borderId="1" xfId="0" applyFont="1" applyFill="1" applyBorder="1" applyAlignment="1">
      <alignment horizontal="center" vertical="center"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166" fontId="10" fillId="3" borderId="2" xfId="0" applyNumberFormat="1" applyFont="1" applyFill="1" applyBorder="1" applyAlignment="1">
      <alignment horizontal="center" vertical="center" wrapText="1"/>
    </xf>
    <xf numFmtId="166" fontId="10" fillId="3" borderId="3" xfId="0" applyNumberFormat="1" applyFont="1" applyFill="1" applyBorder="1" applyAlignment="1">
      <alignment horizontal="center" vertical="center" wrapText="1"/>
    </xf>
    <xf numFmtId="166" fontId="10" fillId="3" borderId="9" xfId="0" applyNumberFormat="1" applyFont="1" applyFill="1" applyBorder="1" applyAlignment="1">
      <alignment horizontal="center" vertical="center" wrapText="1"/>
    </xf>
    <xf numFmtId="0" fontId="14" fillId="9" borderId="1" xfId="0" applyFont="1" applyFill="1" applyBorder="1" applyAlignment="1">
      <alignment horizontal="center" wrapText="1"/>
    </xf>
    <xf numFmtId="0" fontId="12" fillId="0" borderId="10" xfId="0" applyFont="1" applyBorder="1" applyAlignment="1">
      <alignment horizont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5" fillId="19" borderId="4" xfId="5" applyNumberFormat="1" applyFont="1" applyFill="1" applyBorder="1" applyAlignment="1">
      <alignment horizontal="center" vertical="center" wrapText="1"/>
    </xf>
    <xf numFmtId="0" fontId="5" fillId="19" borderId="27" xfId="5" applyNumberFormat="1" applyFont="1" applyFill="1" applyBorder="1" applyAlignment="1">
      <alignment horizontal="center" vertical="center" wrapText="1"/>
    </xf>
    <xf numFmtId="0" fontId="5" fillId="19" borderId="5" xfId="5" applyNumberFormat="1" applyFont="1" applyFill="1" applyBorder="1" applyAlignment="1">
      <alignment horizontal="center" vertical="center" wrapText="1"/>
    </xf>
    <xf numFmtId="0" fontId="5" fillId="19" borderId="28" xfId="5"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0" fontId="5" fillId="19" borderId="24" xfId="0" applyFont="1" applyFill="1" applyBorder="1" applyAlignment="1">
      <alignment horizontal="center" vertical="center" wrapText="1"/>
    </xf>
    <xf numFmtId="9" fontId="5" fillId="19" borderId="27" xfId="5" applyFont="1" applyFill="1" applyBorder="1" applyAlignment="1">
      <alignment horizontal="center" vertical="center" wrapText="1"/>
    </xf>
    <xf numFmtId="0" fontId="2" fillId="0" borderId="25"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19" borderId="25" xfId="0" applyFont="1" applyFill="1" applyBorder="1" applyAlignment="1">
      <alignment horizontal="center" vertical="center" wrapText="1"/>
    </xf>
    <xf numFmtId="9" fontId="5" fillId="19" borderId="4" xfId="5" applyNumberFormat="1" applyFont="1" applyFill="1" applyBorder="1" applyAlignment="1">
      <alignment horizontal="center" vertical="center" wrapText="1"/>
    </xf>
    <xf numFmtId="9" fontId="5" fillId="19" borderId="27" xfId="5" applyNumberFormat="1" applyFont="1" applyFill="1" applyBorder="1" applyAlignment="1">
      <alignment horizontal="center" vertical="center" wrapText="1"/>
    </xf>
    <xf numFmtId="9" fontId="5" fillId="19" borderId="5" xfId="5" applyNumberFormat="1" applyFont="1" applyFill="1" applyBorder="1" applyAlignment="1">
      <alignment horizontal="center" vertical="center" wrapText="1"/>
    </xf>
    <xf numFmtId="0" fontId="2" fillId="19" borderId="25" xfId="0" applyFont="1" applyFill="1" applyBorder="1" applyAlignment="1">
      <alignment horizontal="center" vertical="center"/>
    </xf>
    <xf numFmtId="9" fontId="5" fillId="19" borderId="25" xfId="0" applyNumberFormat="1" applyFont="1" applyFill="1" applyBorder="1" applyAlignment="1">
      <alignment horizontal="center" vertical="center"/>
    </xf>
    <xf numFmtId="0" fontId="5" fillId="0" borderId="4" xfId="5" applyNumberFormat="1" applyFont="1" applyFill="1" applyBorder="1" applyAlignment="1">
      <alignment horizontal="center" vertical="center" wrapText="1"/>
    </xf>
    <xf numFmtId="0" fontId="5" fillId="0" borderId="27" xfId="5" applyNumberFormat="1" applyFont="1" applyFill="1" applyBorder="1" applyAlignment="1">
      <alignment horizontal="center" vertical="center" wrapText="1"/>
    </xf>
    <xf numFmtId="0" fontId="5" fillId="0" borderId="5" xfId="5"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center" vertical="center"/>
    </xf>
    <xf numFmtId="0" fontId="6" fillId="0" borderId="25" xfId="0" applyFont="1" applyBorder="1" applyAlignment="1">
      <alignment horizontal="center" vertical="center" wrapText="1"/>
    </xf>
    <xf numFmtId="0" fontId="2" fillId="0" borderId="26" xfId="0" applyFont="1" applyBorder="1" applyAlignment="1">
      <alignment horizontal="left" wrapText="1"/>
    </xf>
    <xf numFmtId="0" fontId="2" fillId="0" borderId="16" xfId="0" applyFont="1" applyBorder="1" applyAlignment="1">
      <alignment horizontal="left" wrapText="1"/>
    </xf>
    <xf numFmtId="0" fontId="2" fillId="0" borderId="11" xfId="0" applyFont="1" applyBorder="1" applyAlignment="1">
      <alignment horizontal="left"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9" fontId="2" fillId="0" borderId="4" xfId="5" applyFont="1" applyFill="1" applyBorder="1" applyAlignment="1">
      <alignment horizontal="center" vertical="center" wrapText="1"/>
    </xf>
    <xf numFmtId="9" fontId="2" fillId="0" borderId="27" xfId="5" applyFont="1" applyFill="1" applyBorder="1" applyAlignment="1">
      <alignment horizontal="center" vertical="center" wrapText="1"/>
    </xf>
    <xf numFmtId="9" fontId="2" fillId="0" borderId="5" xfId="5"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4" fillId="2" borderId="2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8">
    <cellStyle name="Hyperlink" xfId="3" xr:uid="{00000000-0005-0000-0000-000000000000}"/>
    <cellStyle name="Millares 2" xfId="7" xr:uid="{00000000-0005-0000-0000-000001000000}"/>
    <cellStyle name="Normal" xfId="0" builtinId="0"/>
    <cellStyle name="Normal 2" xfId="4" xr:uid="{00000000-0005-0000-0000-000003000000}"/>
    <cellStyle name="Normal 2 2" xfId="2" xr:uid="{00000000-0005-0000-0000-000004000000}"/>
    <cellStyle name="Normal 2 3" xfId="6" xr:uid="{00000000-0005-0000-0000-000005000000}"/>
    <cellStyle name="Porcentaje" xfId="1" builtinId="5"/>
    <cellStyle name="Porcentaje 2" xfId="5" xr:uid="{00000000-0005-0000-0000-000007000000}"/>
  </cellStyles>
  <dxfs count="38">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FF0000"/>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9C0006"/>
      </font>
      <fill>
        <patternFill>
          <bgColor rgb="FFFFC7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2"/>
  <sheetViews>
    <sheetView workbookViewId="0">
      <selection activeCell="E3" sqref="E3"/>
    </sheetView>
  </sheetViews>
  <sheetFormatPr baseColWidth="10" defaultColWidth="10.85546875" defaultRowHeight="15" x14ac:dyDescent="0.25"/>
  <cols>
    <col min="2" max="2" width="57.85546875" customWidth="1"/>
    <col min="3" max="3" width="16.28515625" customWidth="1"/>
    <col min="4" max="4" width="15.7109375" customWidth="1"/>
    <col min="5" max="6" width="16.28515625" customWidth="1"/>
    <col min="7" max="7" width="10" customWidth="1"/>
  </cols>
  <sheetData>
    <row r="1" spans="2:7" s="1" customFormat="1" ht="24" customHeight="1" x14ac:dyDescent="0.2"/>
    <row r="2" spans="2:7" s="1" customFormat="1" ht="25.5" customHeight="1" x14ac:dyDescent="0.2">
      <c r="B2" s="46" t="s">
        <v>0</v>
      </c>
      <c r="C2" s="46" t="s">
        <v>1</v>
      </c>
      <c r="D2" s="46" t="s">
        <v>2</v>
      </c>
      <c r="E2" s="46" t="s">
        <v>3</v>
      </c>
      <c r="F2" s="46" t="s">
        <v>4</v>
      </c>
      <c r="G2" s="46" t="s">
        <v>5</v>
      </c>
    </row>
    <row r="3" spans="2:7" s="1" customFormat="1" ht="18" customHeight="1" x14ac:dyDescent="0.2">
      <c r="B3" s="47" t="s">
        <v>6</v>
      </c>
      <c r="C3" s="48" t="e">
        <f>+#REF!</f>
        <v>#REF!</v>
      </c>
      <c r="D3" s="49" t="e">
        <f>+#REF!</f>
        <v>#REF!</v>
      </c>
      <c r="E3" s="50">
        <f>11%/5%</f>
        <v>2.1999999999999997</v>
      </c>
      <c r="F3" s="50"/>
      <c r="G3" s="53" t="s">
        <v>7</v>
      </c>
    </row>
    <row r="4" spans="2:7" s="1" customFormat="1" ht="18" customHeight="1" x14ac:dyDescent="0.2">
      <c r="B4" s="47" t="s">
        <v>8</v>
      </c>
      <c r="C4" s="51" t="e">
        <f>+#REF!</f>
        <v>#REF!</v>
      </c>
      <c r="D4" s="49" t="e">
        <f>+#REF!</f>
        <v>#REF!</v>
      </c>
      <c r="E4" s="50">
        <f>33%/18%</f>
        <v>1.8333333333333335</v>
      </c>
      <c r="F4" s="50"/>
      <c r="G4" s="53" t="s">
        <v>9</v>
      </c>
    </row>
    <row r="5" spans="2:7" s="1" customFormat="1" ht="18" customHeight="1" x14ac:dyDescent="0.2">
      <c r="B5" s="47" t="s">
        <v>10</v>
      </c>
      <c r="C5" s="51" t="e">
        <f>+#REF!</f>
        <v>#REF!</v>
      </c>
      <c r="D5" s="49" t="e">
        <f>+#REF!</f>
        <v>#REF!</v>
      </c>
      <c r="E5" s="50">
        <f>38%/24%</f>
        <v>1.5833333333333335</v>
      </c>
      <c r="F5" s="50"/>
      <c r="G5" s="53" t="s">
        <v>11</v>
      </c>
    </row>
    <row r="6" spans="2:7" s="1" customFormat="1" ht="18" customHeight="1" x14ac:dyDescent="0.2">
      <c r="B6" s="47" t="s">
        <v>12</v>
      </c>
      <c r="C6" s="51" t="e">
        <f>+#REF!</f>
        <v>#REF!</v>
      </c>
      <c r="D6" s="49" t="e">
        <f>+#REF!</f>
        <v>#REF!</v>
      </c>
      <c r="E6" s="50">
        <f>35%/26%</f>
        <v>1.346153846153846</v>
      </c>
      <c r="F6" s="50"/>
      <c r="G6" s="53" t="s">
        <v>13</v>
      </c>
    </row>
    <row r="7" spans="2:7" s="1" customFormat="1" ht="18" customHeight="1" x14ac:dyDescent="0.2">
      <c r="B7" s="47" t="s">
        <v>14</v>
      </c>
      <c r="C7" s="51" t="e">
        <f>+#REF!</f>
        <v>#REF!</v>
      </c>
      <c r="D7" s="49" t="e">
        <f>+#REF!</f>
        <v>#REF!</v>
      </c>
      <c r="E7" s="50">
        <f>21%/16%</f>
        <v>1.3125</v>
      </c>
      <c r="F7" s="50"/>
      <c r="G7" s="53" t="s">
        <v>11</v>
      </c>
    </row>
    <row r="8" spans="2:7" s="1" customFormat="1" ht="18" customHeight="1" x14ac:dyDescent="0.2">
      <c r="B8" s="47" t="s">
        <v>15</v>
      </c>
      <c r="C8" s="51" t="e">
        <f>+#REF!</f>
        <v>#REF!</v>
      </c>
      <c r="D8" s="49" t="e">
        <f>+#REF!</f>
        <v>#REF!</v>
      </c>
      <c r="E8" s="50">
        <f>23%/19%</f>
        <v>1.2105263157894737</v>
      </c>
      <c r="F8" s="50"/>
      <c r="G8" s="53" t="s">
        <v>16</v>
      </c>
    </row>
    <row r="9" spans="2:7" s="1" customFormat="1" ht="18" customHeight="1" x14ac:dyDescent="0.2">
      <c r="B9" s="47" t="s">
        <v>17</v>
      </c>
      <c r="C9" s="51" t="e">
        <f>+#REF!</f>
        <v>#REF!</v>
      </c>
      <c r="D9" s="49" t="e">
        <f>+#REF!</f>
        <v>#REF!</v>
      </c>
      <c r="E9" s="50">
        <f>30%/25%</f>
        <v>1.2</v>
      </c>
      <c r="F9" s="50"/>
      <c r="G9" s="53" t="s">
        <v>7</v>
      </c>
    </row>
    <row r="10" spans="2:7" s="1" customFormat="1" ht="18" customHeight="1" x14ac:dyDescent="0.2">
      <c r="B10" s="47" t="s">
        <v>18</v>
      </c>
      <c r="C10" s="51" t="e">
        <f>+#REF!</f>
        <v>#REF!</v>
      </c>
      <c r="D10" s="49" t="e">
        <f>+#REF!</f>
        <v>#REF!</v>
      </c>
      <c r="E10" s="50">
        <f>40%/34%</f>
        <v>1.1764705882352942</v>
      </c>
      <c r="F10" s="50"/>
      <c r="G10" s="53" t="s">
        <v>11</v>
      </c>
    </row>
    <row r="11" spans="2:7" s="1" customFormat="1" ht="18" customHeight="1" x14ac:dyDescent="0.2">
      <c r="B11" s="47" t="s">
        <v>19</v>
      </c>
      <c r="C11" s="51" t="e">
        <f>+#REF!</f>
        <v>#REF!</v>
      </c>
      <c r="D11" s="49" t="e">
        <f>+#REF!</f>
        <v>#REF!</v>
      </c>
      <c r="E11" s="50">
        <f>29%/26%</f>
        <v>1.1153846153846152</v>
      </c>
      <c r="F11" s="50"/>
      <c r="G11" s="53" t="s">
        <v>7</v>
      </c>
    </row>
    <row r="12" spans="2:7" s="1" customFormat="1" ht="18" customHeight="1" x14ac:dyDescent="0.2">
      <c r="B12" s="47" t="s">
        <v>20</v>
      </c>
      <c r="C12" s="51" t="e">
        <f>+#REF!</f>
        <v>#REF!</v>
      </c>
      <c r="D12" s="49" t="e">
        <f>+#REF!</f>
        <v>#REF!</v>
      </c>
      <c r="E12" s="50">
        <f>30%/27%</f>
        <v>1.1111111111111109</v>
      </c>
      <c r="F12" s="50"/>
      <c r="G12" s="53" t="s">
        <v>21</v>
      </c>
    </row>
    <row r="13" spans="2:7" s="1" customFormat="1" ht="18" customHeight="1" x14ac:dyDescent="0.2">
      <c r="B13" s="47" t="s">
        <v>22</v>
      </c>
      <c r="C13" s="48" t="e">
        <f>+'Consolidado Marzo 31 de 2023'!G19</f>
        <v>#REF!</v>
      </c>
      <c r="D13" s="49" t="e">
        <f>+#REF!</f>
        <v>#REF!</v>
      </c>
      <c r="E13" s="50">
        <f>25%/25%</f>
        <v>1</v>
      </c>
      <c r="F13" s="50"/>
      <c r="G13" s="53" t="s">
        <v>16</v>
      </c>
    </row>
    <row r="14" spans="2:7" s="1" customFormat="1" ht="18" customHeight="1" x14ac:dyDescent="0.2">
      <c r="B14" s="47" t="s">
        <v>23</v>
      </c>
      <c r="C14" s="51" t="e">
        <f>+#REF!</f>
        <v>#REF!</v>
      </c>
      <c r="D14" s="49" t="e">
        <f>+#REF!</f>
        <v>#REF!</v>
      </c>
      <c r="E14" s="50">
        <f>19%/19%</f>
        <v>1</v>
      </c>
      <c r="F14" s="50"/>
      <c r="G14" s="53" t="s">
        <v>13</v>
      </c>
    </row>
    <row r="15" spans="2:7" s="1" customFormat="1" ht="18" customHeight="1" x14ac:dyDescent="0.2">
      <c r="B15" s="47" t="s">
        <v>24</v>
      </c>
      <c r="C15" s="51" t="e">
        <f>+#REF!</f>
        <v>#REF!</v>
      </c>
      <c r="D15" s="49" t="e">
        <f>+#REF!</f>
        <v>#REF!</v>
      </c>
      <c r="E15" s="50">
        <f>26%/28%</f>
        <v>0.92857142857142849</v>
      </c>
      <c r="F15" s="50"/>
      <c r="G15" s="53" t="s">
        <v>11</v>
      </c>
    </row>
    <row r="16" spans="2:7" s="1" customFormat="1" ht="18" customHeight="1" x14ac:dyDescent="0.2">
      <c r="B16" s="47" t="s">
        <v>25</v>
      </c>
      <c r="C16" s="51" t="e">
        <f>+#REF!</f>
        <v>#REF!</v>
      </c>
      <c r="D16" s="49" t="e">
        <f>+#REF!</f>
        <v>#REF!</v>
      </c>
      <c r="E16" s="52">
        <f>12%/14%</f>
        <v>0.85714285714285698</v>
      </c>
      <c r="F16" s="52"/>
      <c r="G16" s="53" t="s">
        <v>11</v>
      </c>
    </row>
    <row r="17" spans="2:7" s="1" customFormat="1" ht="18" customHeight="1" x14ac:dyDescent="0.2">
      <c r="B17" s="47" t="s">
        <v>26</v>
      </c>
      <c r="C17" s="51" t="e">
        <f>+#REF!</f>
        <v>#REF!</v>
      </c>
      <c r="D17" s="49" t="e">
        <f>+#REF!</f>
        <v>#REF!</v>
      </c>
      <c r="E17" s="52">
        <v>1</v>
      </c>
      <c r="F17" s="52"/>
      <c r="G17" s="53" t="s">
        <v>27</v>
      </c>
    </row>
    <row r="18" spans="2:7" s="1" customFormat="1" ht="18" customHeight="1" x14ac:dyDescent="0.2">
      <c r="B18" s="47" t="s">
        <v>28</v>
      </c>
      <c r="C18" s="51" t="e">
        <f>+#REF!</f>
        <v>#REF!</v>
      </c>
      <c r="D18" s="49" t="e">
        <f>+#REF!</f>
        <v>#REF!</v>
      </c>
      <c r="E18" s="63">
        <f>10%/17%</f>
        <v>0.58823529411764708</v>
      </c>
      <c r="F18" s="63"/>
      <c r="G18" s="53" t="s">
        <v>7</v>
      </c>
    </row>
    <row r="19" spans="2:7" s="1" customFormat="1" ht="18" customHeight="1" x14ac:dyDescent="0.2">
      <c r="B19" s="47" t="s">
        <v>29</v>
      </c>
      <c r="C19" s="51" t="e">
        <f>+#REF!</f>
        <v>#REF!</v>
      </c>
      <c r="D19" s="49" t="e">
        <f>+#REF!</f>
        <v>#REF!</v>
      </c>
      <c r="E19" s="63">
        <f>11%/21%</f>
        <v>0.52380952380952384</v>
      </c>
      <c r="F19" s="63"/>
      <c r="G19" s="53" t="s">
        <v>7</v>
      </c>
    </row>
    <row r="20" spans="2:7" s="1" customFormat="1" ht="18" customHeight="1" thickBot="1" x14ac:dyDescent="0.25">
      <c r="B20" s="55"/>
      <c r="C20" s="56"/>
      <c r="D20" s="57"/>
      <c r="E20" s="64"/>
      <c r="F20" s="64"/>
      <c r="G20" s="58"/>
    </row>
    <row r="21" spans="2:7" s="1" customFormat="1" ht="24" customHeight="1" thickBot="1" x14ac:dyDescent="0.25">
      <c r="B21" s="59"/>
      <c r="C21" s="65" t="s">
        <v>30</v>
      </c>
      <c r="D21" s="65" t="s">
        <v>31</v>
      </c>
    </row>
    <row r="22" spans="2:7" ht="15.75" thickBot="1" x14ac:dyDescent="0.3">
      <c r="B22" s="61" t="s">
        <v>32</v>
      </c>
      <c r="C22" s="62" t="e">
        <f>+'Consolidado Marzo 31 de 2023'!L33</f>
        <v>#REF!</v>
      </c>
      <c r="D22" s="54" t="e">
        <f>+'Consolidado Marzo 31 de 2023'!M33</f>
        <v>#REF!</v>
      </c>
      <c r="E22" s="60"/>
      <c r="F22" s="60"/>
      <c r="G22" s="60"/>
    </row>
  </sheetData>
  <sortState xmlns:xlrd2="http://schemas.microsoft.com/office/spreadsheetml/2017/richdata2" ref="B3:F19">
    <sortCondition descending="1" ref="E3:E19"/>
  </sortState>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37"/>
  <sheetViews>
    <sheetView topLeftCell="A18" zoomScale="64" zoomScaleNormal="64" workbookViewId="0">
      <selection activeCell="G31" sqref="G31"/>
    </sheetView>
  </sheetViews>
  <sheetFormatPr baseColWidth="10" defaultColWidth="10.85546875" defaultRowHeight="15" x14ac:dyDescent="0.2"/>
  <cols>
    <col min="1" max="1" width="20.140625" style="6" customWidth="1"/>
    <col min="2" max="3" width="31.42578125" style="6" customWidth="1"/>
    <col min="4" max="4" width="31.42578125" style="39" customWidth="1"/>
    <col min="5" max="5" width="37" style="6" customWidth="1"/>
    <col min="6" max="6" width="10.85546875" style="6"/>
    <col min="7" max="7" width="17" style="6" bestFit="1" customWidth="1"/>
    <col min="8" max="8" width="17" style="6" customWidth="1"/>
    <col min="9" max="9" width="21" style="6" customWidth="1"/>
    <col min="10" max="10" width="11.42578125" style="6" bestFit="1" customWidth="1"/>
    <col min="11" max="11" width="14.7109375" style="6" bestFit="1" customWidth="1"/>
    <col min="12" max="12" width="21.42578125" style="6" bestFit="1" customWidth="1"/>
    <col min="13" max="13" width="21.42578125" style="6" customWidth="1"/>
    <col min="14" max="14" width="20" style="6" customWidth="1"/>
    <col min="15" max="15" width="12" style="6" customWidth="1"/>
    <col min="16" max="16" width="19.42578125" style="6" customWidth="1"/>
    <col min="17" max="17" width="11.42578125" style="6" customWidth="1"/>
    <col min="18" max="16384" width="10.85546875" style="6"/>
  </cols>
  <sheetData>
    <row r="1" spans="1:167" ht="35.25" customHeight="1" x14ac:dyDescent="0.2">
      <c r="A1" s="2" t="s">
        <v>33</v>
      </c>
      <c r="B1" s="128" t="s">
        <v>34</v>
      </c>
      <c r="C1" s="129"/>
      <c r="D1" s="130"/>
      <c r="E1" s="3"/>
      <c r="F1" s="3"/>
      <c r="G1" s="4"/>
      <c r="H1" s="4"/>
      <c r="I1" s="4"/>
      <c r="J1" s="3"/>
      <c r="K1" s="4"/>
      <c r="L1" s="3"/>
      <c r="M1" s="3"/>
      <c r="N1" s="4"/>
      <c r="O1" s="3"/>
      <c r="P1" s="5"/>
    </row>
    <row r="2" spans="1:167" ht="35.25" customHeight="1" x14ac:dyDescent="0.2">
      <c r="A2" s="2" t="s">
        <v>35</v>
      </c>
      <c r="B2" s="131" t="s">
        <v>36</v>
      </c>
      <c r="C2" s="132"/>
      <c r="D2" s="133"/>
      <c r="E2" s="3"/>
      <c r="F2" s="3"/>
      <c r="G2" s="4"/>
      <c r="H2" s="4"/>
      <c r="I2" s="4"/>
      <c r="J2" s="3"/>
      <c r="K2" s="4"/>
      <c r="L2" s="3"/>
      <c r="M2" s="3"/>
      <c r="N2" s="4"/>
      <c r="O2" s="3"/>
      <c r="P2" s="5"/>
    </row>
    <row r="3" spans="1:167" ht="35.25" customHeight="1" x14ac:dyDescent="0.2">
      <c r="A3" s="2" t="s">
        <v>37</v>
      </c>
      <c r="B3" s="131"/>
      <c r="C3" s="132"/>
      <c r="D3" s="133"/>
      <c r="E3" s="3"/>
      <c r="F3" s="3"/>
      <c r="G3" s="4"/>
      <c r="H3" s="4"/>
      <c r="I3" s="4"/>
      <c r="J3" s="3"/>
      <c r="K3" s="4"/>
      <c r="L3" s="3"/>
      <c r="M3" s="3"/>
      <c r="N3" s="4"/>
      <c r="O3" s="3"/>
      <c r="P3" s="5"/>
    </row>
    <row r="4" spans="1:167" ht="15.75" x14ac:dyDescent="0.2">
      <c r="A4" s="7"/>
      <c r="B4" s="8"/>
      <c r="C4" s="8"/>
      <c r="D4" s="8"/>
      <c r="F4" s="3"/>
      <c r="G4" s="4"/>
      <c r="H4" s="4"/>
      <c r="I4" s="4"/>
      <c r="J4" s="3"/>
      <c r="K4" s="4"/>
      <c r="L4" s="4"/>
      <c r="M4" s="4"/>
      <c r="N4" s="4"/>
      <c r="O4" s="3"/>
      <c r="P4" s="5"/>
    </row>
    <row r="5" spans="1:167" ht="15" customHeight="1" x14ac:dyDescent="0.25">
      <c r="A5" s="134" t="s">
        <v>38</v>
      </c>
      <c r="B5" s="134"/>
      <c r="C5" s="134"/>
      <c r="D5" s="134"/>
      <c r="E5" s="134"/>
      <c r="F5" s="134"/>
      <c r="G5" s="134"/>
      <c r="H5" s="134"/>
      <c r="I5" s="134"/>
      <c r="J5" s="134"/>
      <c r="K5" s="134"/>
      <c r="L5" s="134"/>
      <c r="M5" s="134"/>
      <c r="N5" s="134"/>
      <c r="O5" s="134"/>
      <c r="P5" s="134"/>
    </row>
    <row r="6" spans="1:167" x14ac:dyDescent="0.2">
      <c r="A6" s="135"/>
      <c r="B6" s="135"/>
      <c r="C6" s="135"/>
      <c r="D6" s="135"/>
      <c r="E6" s="135"/>
      <c r="F6" s="135"/>
      <c r="G6" s="135"/>
      <c r="H6" s="135"/>
      <c r="I6" s="135"/>
      <c r="J6" s="135"/>
      <c r="K6" s="135"/>
      <c r="L6" s="135"/>
      <c r="M6" s="135"/>
      <c r="N6" s="135"/>
      <c r="O6" s="135"/>
      <c r="P6" s="135"/>
    </row>
    <row r="7" spans="1:167" ht="45" customHeight="1" x14ac:dyDescent="0.2">
      <c r="A7" s="9" t="s">
        <v>39</v>
      </c>
      <c r="B7" s="136" t="s">
        <v>40</v>
      </c>
      <c r="C7" s="136"/>
      <c r="D7" s="136"/>
      <c r="E7" s="136"/>
      <c r="F7" s="136"/>
      <c r="G7" s="136"/>
      <c r="H7" s="136"/>
      <c r="I7" s="136"/>
      <c r="J7" s="136"/>
      <c r="K7" s="136"/>
      <c r="L7" s="136"/>
      <c r="M7" s="136"/>
      <c r="N7" s="136"/>
      <c r="O7" s="136"/>
      <c r="P7" s="136"/>
    </row>
    <row r="8" spans="1:167" ht="45" customHeight="1" thickBot="1" x14ac:dyDescent="0.25">
      <c r="A8" s="10"/>
      <c r="B8" s="137" t="s">
        <v>41</v>
      </c>
      <c r="C8" s="137"/>
      <c r="D8" s="137"/>
      <c r="E8" s="137"/>
      <c r="F8" s="137"/>
      <c r="G8" s="137"/>
      <c r="H8" s="137"/>
      <c r="I8" s="137"/>
      <c r="J8" s="137"/>
      <c r="K8" s="137"/>
      <c r="L8" s="137"/>
      <c r="M8" s="137"/>
      <c r="N8" s="137"/>
      <c r="O8" s="137"/>
      <c r="P8" s="137"/>
    </row>
    <row r="9" spans="1:167" ht="90.75" customHeight="1" thickBot="1" x14ac:dyDescent="0.25">
      <c r="A9" s="11" t="s">
        <v>42</v>
      </c>
      <c r="B9" s="138" t="s">
        <v>43</v>
      </c>
      <c r="C9" s="139"/>
      <c r="D9" s="139"/>
      <c r="E9" s="139"/>
      <c r="F9" s="139"/>
      <c r="G9" s="139"/>
      <c r="H9" s="139"/>
      <c r="I9" s="139"/>
      <c r="J9" s="139"/>
      <c r="K9" s="139"/>
      <c r="L9" s="139"/>
      <c r="M9" s="139"/>
      <c r="N9" s="139"/>
      <c r="O9" s="139"/>
      <c r="P9" s="139"/>
    </row>
    <row r="10" spans="1:167" ht="45" customHeight="1" thickBot="1" x14ac:dyDescent="0.25">
      <c r="A10" s="11" t="s">
        <v>44</v>
      </c>
      <c r="B10" s="138" t="s">
        <v>45</v>
      </c>
      <c r="C10" s="139"/>
      <c r="D10" s="139"/>
      <c r="E10" s="139"/>
      <c r="F10" s="139"/>
      <c r="G10" s="139"/>
      <c r="H10" s="139"/>
      <c r="I10" s="139"/>
      <c r="J10" s="139"/>
      <c r="K10" s="139"/>
      <c r="L10" s="139"/>
      <c r="M10" s="139"/>
      <c r="N10" s="139"/>
      <c r="O10" s="139"/>
      <c r="P10" s="139"/>
    </row>
    <row r="11" spans="1:167" ht="45" customHeight="1" thickBot="1" x14ac:dyDescent="0.25">
      <c r="A11" s="11" t="s">
        <v>46</v>
      </c>
      <c r="B11" s="138" t="s">
        <v>47</v>
      </c>
      <c r="C11" s="139"/>
      <c r="D11" s="139"/>
      <c r="E11" s="139"/>
      <c r="F11" s="139"/>
      <c r="G11" s="139"/>
      <c r="H11" s="139"/>
      <c r="I11" s="139"/>
      <c r="J11" s="139"/>
      <c r="K11" s="139"/>
      <c r="L11" s="139"/>
      <c r="M11" s="139"/>
      <c r="N11" s="139"/>
      <c r="O11" s="139"/>
      <c r="P11" s="139"/>
    </row>
    <row r="12" spans="1:167" ht="92.25" customHeight="1" thickBot="1" x14ac:dyDescent="0.25">
      <c r="A12" s="11" t="s">
        <v>48</v>
      </c>
      <c r="B12" s="138" t="s">
        <v>49</v>
      </c>
      <c r="C12" s="139"/>
      <c r="D12" s="139"/>
      <c r="E12" s="139"/>
      <c r="F12" s="139"/>
      <c r="G12" s="139"/>
      <c r="H12" s="139"/>
      <c r="I12" s="139"/>
      <c r="J12" s="139"/>
      <c r="K12" s="139"/>
      <c r="L12" s="139"/>
      <c r="M12" s="139"/>
      <c r="N12" s="139"/>
      <c r="O12" s="139"/>
      <c r="P12" s="139"/>
    </row>
    <row r="13" spans="1:167" ht="15.75" thickBot="1" x14ac:dyDescent="0.25">
      <c r="A13" s="126"/>
      <c r="B13" s="127"/>
      <c r="C13" s="127"/>
      <c r="D13" s="127"/>
      <c r="E13" s="127"/>
      <c r="F13" s="127"/>
      <c r="G13" s="127"/>
      <c r="H13" s="127"/>
      <c r="I13" s="127"/>
      <c r="J13" s="127"/>
      <c r="K13" s="127"/>
      <c r="L13" s="127"/>
      <c r="M13" s="127"/>
      <c r="N13" s="127"/>
      <c r="O13" s="127"/>
      <c r="P13" s="127"/>
    </row>
    <row r="14" spans="1:167" s="20" customFormat="1" ht="55.5" customHeight="1" thickBot="1" x14ac:dyDescent="0.3">
      <c r="A14" s="12" t="s">
        <v>50</v>
      </c>
      <c r="B14" s="12" t="s">
        <v>51</v>
      </c>
      <c r="C14" s="13" t="s">
        <v>52</v>
      </c>
      <c r="D14" s="12" t="s">
        <v>53</v>
      </c>
      <c r="E14" s="14" t="s">
        <v>54</v>
      </c>
      <c r="F14" s="15" t="s">
        <v>55</v>
      </c>
      <c r="G14" s="16" t="s">
        <v>56</v>
      </c>
      <c r="H14" s="16" t="s">
        <v>57</v>
      </c>
      <c r="I14" s="16"/>
      <c r="J14" s="15" t="s">
        <v>58</v>
      </c>
      <c r="K14" s="15" t="s">
        <v>59</v>
      </c>
      <c r="L14" s="11" t="s">
        <v>60</v>
      </c>
      <c r="M14" s="15" t="s">
        <v>61</v>
      </c>
      <c r="N14" s="15" t="s">
        <v>62</v>
      </c>
      <c r="O14" s="14" t="s">
        <v>63</v>
      </c>
      <c r="P14" s="15" t="s">
        <v>64</v>
      </c>
      <c r="Q14" s="17"/>
      <c r="R14" s="18"/>
      <c r="S14" s="19"/>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row>
    <row r="15" spans="1:167" ht="60" x14ac:dyDescent="0.2">
      <c r="A15" s="119" t="s">
        <v>65</v>
      </c>
      <c r="B15" s="119" t="s">
        <v>66</v>
      </c>
      <c r="C15" s="123" t="s">
        <v>67</v>
      </c>
      <c r="D15" s="21" t="s">
        <v>67</v>
      </c>
      <c r="E15" s="22" t="s">
        <v>68</v>
      </c>
      <c r="F15" s="124">
        <f>+J15+J16</f>
        <v>0.125</v>
      </c>
      <c r="G15" s="44" t="e">
        <f>+#REF!</f>
        <v>#REF!</v>
      </c>
      <c r="H15" s="42" t="e">
        <f>+#REF!</f>
        <v>#REF!</v>
      </c>
      <c r="I15" s="24" t="e">
        <f>H15*J15/F15</f>
        <v>#REF!</v>
      </c>
      <c r="J15" s="25">
        <v>6.25E-2</v>
      </c>
      <c r="K15" s="24" t="e">
        <f>G15*J15/F15</f>
        <v>#REF!</v>
      </c>
      <c r="L15" s="116" t="e">
        <f>SUM(K15:K16)</f>
        <v>#REF!</v>
      </c>
      <c r="M15" s="116" t="e">
        <f>SUM(I15:I16)</f>
        <v>#REF!</v>
      </c>
      <c r="N15" s="111" t="s">
        <v>67</v>
      </c>
      <c r="O15" s="113"/>
      <c r="P15" s="106"/>
      <c r="R15" s="27"/>
      <c r="S15" s="28"/>
    </row>
    <row r="16" spans="1:167" ht="87" customHeight="1" thickBot="1" x14ac:dyDescent="0.25">
      <c r="A16" s="120"/>
      <c r="B16" s="121"/>
      <c r="C16" s="123"/>
      <c r="D16" s="21" t="s">
        <v>14</v>
      </c>
      <c r="E16" s="22" t="s">
        <v>69</v>
      </c>
      <c r="F16" s="110"/>
      <c r="G16" s="42" t="e">
        <f>+#REF!</f>
        <v>#REF!</v>
      </c>
      <c r="H16" s="42" t="e">
        <f>+#REF!</f>
        <v>#REF!</v>
      </c>
      <c r="I16" s="25" t="e">
        <f>H16*J16/F15</f>
        <v>#REF!</v>
      </c>
      <c r="J16" s="25">
        <v>6.25E-2</v>
      </c>
      <c r="K16" s="24" t="e">
        <f>G16*J16/F15</f>
        <v>#REF!</v>
      </c>
      <c r="L16" s="118"/>
      <c r="M16" s="118"/>
      <c r="N16" s="112"/>
      <c r="O16" s="113"/>
      <c r="P16" s="113"/>
      <c r="Q16" s="29"/>
      <c r="R16" s="27"/>
      <c r="S16" s="28"/>
    </row>
    <row r="17" spans="1:17" ht="90" customHeight="1" x14ac:dyDescent="0.2">
      <c r="A17" s="120"/>
      <c r="B17" s="121"/>
      <c r="C17" s="114" t="s">
        <v>70</v>
      </c>
      <c r="D17" s="21" t="s">
        <v>28</v>
      </c>
      <c r="E17" s="22" t="s">
        <v>71</v>
      </c>
      <c r="F17" s="108">
        <f>+J17+J18</f>
        <v>0.125</v>
      </c>
      <c r="G17" s="44" t="e">
        <f>+#REF!</f>
        <v>#REF!</v>
      </c>
      <c r="H17" s="42" t="e">
        <f>+#REF!</f>
        <v>#REF!</v>
      </c>
      <c r="I17" s="25" t="e">
        <f>H17*J17/F17</f>
        <v>#REF!</v>
      </c>
      <c r="J17" s="25">
        <v>6.25E-2</v>
      </c>
      <c r="K17" s="24" t="e">
        <f>G17*J17/F17</f>
        <v>#REF!</v>
      </c>
      <c r="L17" s="116" t="e">
        <f>SUM(K17:K18)</f>
        <v>#REF!</v>
      </c>
      <c r="M17" s="116" t="e">
        <f>SUM(I17:I18)</f>
        <v>#REF!</v>
      </c>
      <c r="N17" s="30" t="s">
        <v>7</v>
      </c>
      <c r="O17" s="105"/>
      <c r="P17" s="106"/>
    </row>
    <row r="18" spans="1:17" ht="77.25" customHeight="1" x14ac:dyDescent="0.2">
      <c r="A18" s="120"/>
      <c r="B18" s="121"/>
      <c r="C18" s="115"/>
      <c r="D18" s="21" t="s">
        <v>10</v>
      </c>
      <c r="E18" s="31" t="s">
        <v>72</v>
      </c>
      <c r="F18" s="110"/>
      <c r="G18" s="42" t="e">
        <f>+#REF!</f>
        <v>#REF!</v>
      </c>
      <c r="H18" s="42" t="e">
        <f>+#REF!</f>
        <v>#REF!</v>
      </c>
      <c r="I18" s="43" t="e">
        <f>H18*J18/F17</f>
        <v>#REF!</v>
      </c>
      <c r="J18" s="25">
        <v>6.25E-2</v>
      </c>
      <c r="K18" s="24" t="e">
        <f>G18*J18/F17</f>
        <v>#REF!</v>
      </c>
      <c r="L18" s="117"/>
      <c r="M18" s="117"/>
      <c r="N18" s="32" t="s">
        <v>73</v>
      </c>
      <c r="O18" s="106"/>
      <c r="P18" s="113"/>
    </row>
    <row r="19" spans="1:17" ht="69.75" customHeight="1" x14ac:dyDescent="0.2">
      <c r="A19" s="120"/>
      <c r="B19" s="121"/>
      <c r="C19" s="125" t="s">
        <v>74</v>
      </c>
      <c r="D19" s="21" t="s">
        <v>22</v>
      </c>
      <c r="E19" s="33" t="s">
        <v>75</v>
      </c>
      <c r="F19" s="108">
        <f>+J19+J20+J21+J22+J23+J25+J26</f>
        <v>0.4375</v>
      </c>
      <c r="G19" s="42" t="e">
        <f>+#REF!</f>
        <v>#REF!</v>
      </c>
      <c r="H19" s="42" t="e">
        <f>+#REF!</f>
        <v>#REF!</v>
      </c>
      <c r="I19" s="25" t="e">
        <f>H19*J19/F19</f>
        <v>#REF!</v>
      </c>
      <c r="J19" s="25">
        <v>6.25E-2</v>
      </c>
      <c r="K19" s="24" t="e">
        <f>G19*J19/F19</f>
        <v>#REF!</v>
      </c>
      <c r="L19" s="108" t="e">
        <f>SUM(K19:K26)</f>
        <v>#REF!</v>
      </c>
      <c r="M19" s="108" t="e">
        <f>+I19+I20+I21+I22+I23+I25+I26</f>
        <v>#REF!</v>
      </c>
      <c r="N19" s="21" t="s">
        <v>16</v>
      </c>
      <c r="O19" s="104"/>
      <c r="P19" s="104"/>
    </row>
    <row r="20" spans="1:17" ht="100.5" customHeight="1" x14ac:dyDescent="0.2">
      <c r="A20" s="120"/>
      <c r="B20" s="121"/>
      <c r="C20" s="125"/>
      <c r="D20" s="21" t="s">
        <v>15</v>
      </c>
      <c r="E20" s="22" t="s">
        <v>76</v>
      </c>
      <c r="F20" s="109"/>
      <c r="G20" s="42" t="e">
        <f>+#REF!</f>
        <v>#REF!</v>
      </c>
      <c r="H20" s="42" t="e">
        <f>+#REF!</f>
        <v>#REF!</v>
      </c>
      <c r="I20" s="25" t="e">
        <f>H20*J20/F19</f>
        <v>#REF!</v>
      </c>
      <c r="J20" s="25">
        <v>6.25E-2</v>
      </c>
      <c r="K20" s="24" t="e">
        <f>G20*J20/F19</f>
        <v>#REF!</v>
      </c>
      <c r="L20" s="109"/>
      <c r="M20" s="109"/>
      <c r="N20" s="21" t="s">
        <v>16</v>
      </c>
      <c r="O20" s="105"/>
      <c r="P20" s="105"/>
    </row>
    <row r="21" spans="1:17" ht="80.25" customHeight="1" x14ac:dyDescent="0.2">
      <c r="A21" s="120"/>
      <c r="B21" s="121"/>
      <c r="C21" s="125"/>
      <c r="D21" s="21" t="s">
        <v>77</v>
      </c>
      <c r="E21" s="22" t="s">
        <v>78</v>
      </c>
      <c r="F21" s="109"/>
      <c r="G21" s="42" t="e">
        <f>+#REF!</f>
        <v>#REF!</v>
      </c>
      <c r="H21" s="42" t="e">
        <f>+#REF!</f>
        <v>#REF!</v>
      </c>
      <c r="I21" s="25" t="e">
        <f>H21*J21/F19</f>
        <v>#REF!</v>
      </c>
      <c r="J21" s="25">
        <v>6.25E-2</v>
      </c>
      <c r="K21" s="24" t="e">
        <f>G21*J21/F19</f>
        <v>#REF!</v>
      </c>
      <c r="L21" s="109"/>
      <c r="M21" s="109"/>
      <c r="N21" s="21" t="s">
        <v>9</v>
      </c>
      <c r="O21" s="105"/>
      <c r="P21" s="105"/>
    </row>
    <row r="22" spans="1:17" ht="90" x14ac:dyDescent="0.2">
      <c r="A22" s="120"/>
      <c r="B22" s="121"/>
      <c r="C22" s="125"/>
      <c r="D22" s="21" t="s">
        <v>79</v>
      </c>
      <c r="E22" s="33" t="s">
        <v>80</v>
      </c>
      <c r="F22" s="109"/>
      <c r="G22" s="42" t="e">
        <f>+#REF!</f>
        <v>#REF!</v>
      </c>
      <c r="H22" s="42" t="e">
        <f>+#REF!</f>
        <v>#REF!</v>
      </c>
      <c r="I22" s="25" t="e">
        <f>H22*J22/F19</f>
        <v>#REF!</v>
      </c>
      <c r="J22" s="25">
        <v>6.25E-2</v>
      </c>
      <c r="K22" s="24" t="e">
        <f>G22*J22/F19</f>
        <v>#REF!</v>
      </c>
      <c r="L22" s="109"/>
      <c r="M22" s="109"/>
      <c r="N22" s="30" t="s">
        <v>81</v>
      </c>
      <c r="O22" s="105"/>
      <c r="P22" s="105"/>
    </row>
    <row r="23" spans="1:17" ht="150" x14ac:dyDescent="0.2">
      <c r="A23" s="120"/>
      <c r="B23" s="121"/>
      <c r="C23" s="125"/>
      <c r="D23" s="21" t="s">
        <v>82</v>
      </c>
      <c r="E23" s="33" t="s">
        <v>83</v>
      </c>
      <c r="F23" s="109"/>
      <c r="G23" s="42" t="e">
        <f>+#REF!</f>
        <v>#REF!</v>
      </c>
      <c r="H23" s="42" t="e">
        <f>+#REF!</f>
        <v>#REF!</v>
      </c>
      <c r="I23" s="25" t="e">
        <f>H23*J23/F19</f>
        <v>#REF!</v>
      </c>
      <c r="J23" s="25">
        <v>6.25E-2</v>
      </c>
      <c r="K23" s="24" t="e">
        <f>G23*J23/F19</f>
        <v>#REF!</v>
      </c>
      <c r="L23" s="109"/>
      <c r="M23" s="109"/>
      <c r="N23" s="21" t="s">
        <v>84</v>
      </c>
      <c r="O23" s="105"/>
      <c r="P23" s="105"/>
    </row>
    <row r="24" spans="1:17" ht="45.75" hidden="1" customHeight="1" x14ac:dyDescent="0.2">
      <c r="A24" s="120"/>
      <c r="B24" s="121"/>
      <c r="C24" s="125"/>
      <c r="D24" s="21" t="s">
        <v>85</v>
      </c>
      <c r="E24" s="33"/>
      <c r="F24" s="109"/>
      <c r="G24" s="24"/>
      <c r="H24" s="24"/>
      <c r="I24" s="25" t="e">
        <f t="shared" ref="I24" si="0">H24*J24/F24</f>
        <v>#DIV/0!</v>
      </c>
      <c r="J24" s="25">
        <v>6.25E-2</v>
      </c>
      <c r="K24" s="24"/>
      <c r="L24" s="109"/>
      <c r="M24" s="109"/>
      <c r="N24" s="21" t="s">
        <v>9</v>
      </c>
      <c r="O24" s="105"/>
      <c r="P24" s="105"/>
    </row>
    <row r="25" spans="1:17" ht="65.25" customHeight="1" x14ac:dyDescent="0.2">
      <c r="A25" s="120"/>
      <c r="B25" s="121"/>
      <c r="C25" s="125"/>
      <c r="D25" s="21" t="s">
        <v>86</v>
      </c>
      <c r="E25" s="31" t="s">
        <v>87</v>
      </c>
      <c r="F25" s="109"/>
      <c r="G25" s="42" t="e">
        <f>+#REF!</f>
        <v>#REF!</v>
      </c>
      <c r="H25" s="42" t="e">
        <f>+#REF!</f>
        <v>#REF!</v>
      </c>
      <c r="I25" s="25" t="e">
        <f>H25*J25/F19</f>
        <v>#REF!</v>
      </c>
      <c r="J25" s="25">
        <v>6.25E-2</v>
      </c>
      <c r="K25" s="24" t="e">
        <f>G25*J25/F19</f>
        <v>#REF!</v>
      </c>
      <c r="L25" s="109"/>
      <c r="M25" s="109"/>
      <c r="N25" s="30" t="s">
        <v>81</v>
      </c>
      <c r="O25" s="105"/>
      <c r="P25" s="105"/>
    </row>
    <row r="26" spans="1:17" ht="120" x14ac:dyDescent="0.2">
      <c r="A26" s="120"/>
      <c r="B26" s="121"/>
      <c r="C26" s="125"/>
      <c r="D26" s="21" t="s">
        <v>88</v>
      </c>
      <c r="E26" s="22" t="s">
        <v>89</v>
      </c>
      <c r="F26" s="110"/>
      <c r="G26" s="45" t="e">
        <f>+#REF!</f>
        <v>#REF!</v>
      </c>
      <c r="H26" s="45" t="e">
        <f>+#REF!</f>
        <v>#REF!</v>
      </c>
      <c r="I26" s="25" t="e">
        <f>H26*J26/F19</f>
        <v>#REF!</v>
      </c>
      <c r="J26" s="25">
        <v>6.25E-2</v>
      </c>
      <c r="K26" s="24" t="e">
        <f>G26*J26/F19</f>
        <v>#REF!</v>
      </c>
      <c r="L26" s="110"/>
      <c r="M26" s="110"/>
      <c r="N26" s="21" t="s">
        <v>73</v>
      </c>
      <c r="O26" s="106"/>
      <c r="P26" s="106"/>
    </row>
    <row r="27" spans="1:17" ht="90" x14ac:dyDescent="0.2">
      <c r="A27" s="120"/>
      <c r="B27" s="121"/>
      <c r="C27" s="34" t="s">
        <v>90</v>
      </c>
      <c r="D27" s="21" t="s">
        <v>91</v>
      </c>
      <c r="E27" s="22" t="s">
        <v>92</v>
      </c>
      <c r="F27" s="23">
        <v>6.25E-2</v>
      </c>
      <c r="G27" s="42" t="e">
        <f>+#REF!</f>
        <v>#REF!</v>
      </c>
      <c r="H27" s="42" t="e">
        <f>+#REF!</f>
        <v>#REF!</v>
      </c>
      <c r="I27" s="25" t="e">
        <f>H27*J27/F27</f>
        <v>#REF!</v>
      </c>
      <c r="J27" s="25">
        <v>6.25E-2</v>
      </c>
      <c r="K27" s="24" t="e">
        <f>G27*J27/F27</f>
        <v>#REF!</v>
      </c>
      <c r="L27" s="23" t="e">
        <f>SUM(K27)</f>
        <v>#REF!</v>
      </c>
      <c r="M27" s="23" t="e">
        <f>+I27</f>
        <v>#REF!</v>
      </c>
      <c r="N27" s="21" t="s">
        <v>7</v>
      </c>
      <c r="O27" s="35"/>
      <c r="P27" s="26"/>
      <c r="Q27" s="29"/>
    </row>
    <row r="28" spans="1:17" ht="90" x14ac:dyDescent="0.2">
      <c r="A28" s="120"/>
      <c r="B28" s="121"/>
      <c r="C28" s="107" t="s">
        <v>93</v>
      </c>
      <c r="D28" s="21" t="s">
        <v>24</v>
      </c>
      <c r="E28" s="33" t="s">
        <v>94</v>
      </c>
      <c r="F28" s="108">
        <f>+J28+J29+J30</f>
        <v>0.12989999999999999</v>
      </c>
      <c r="G28" s="45" t="e">
        <f>+#REF!</f>
        <v>#REF!</v>
      </c>
      <c r="H28" s="45" t="e">
        <f>+#REF!</f>
        <v>#REF!</v>
      </c>
      <c r="I28" s="25" t="e">
        <f>H28*J28/F28</f>
        <v>#REF!</v>
      </c>
      <c r="J28" s="25">
        <v>4.3299999999999998E-2</v>
      </c>
      <c r="K28" s="24" t="e">
        <f>G28*J28/F28</f>
        <v>#REF!</v>
      </c>
      <c r="L28" s="108" t="e">
        <f>SUM(K28:K30)</f>
        <v>#REF!</v>
      </c>
      <c r="M28" s="108" t="e">
        <f>SUM(I28:I30)</f>
        <v>#REF!</v>
      </c>
      <c r="N28" s="21" t="s">
        <v>95</v>
      </c>
      <c r="O28" s="104"/>
      <c r="P28" s="104"/>
      <c r="Q28" s="29"/>
    </row>
    <row r="29" spans="1:17" ht="30" x14ac:dyDescent="0.2">
      <c r="A29" s="120"/>
      <c r="B29" s="121"/>
      <c r="C29" s="107"/>
      <c r="D29" s="21" t="s">
        <v>96</v>
      </c>
      <c r="E29" s="33"/>
      <c r="F29" s="109"/>
      <c r="G29" s="42" t="e">
        <f>+#REF!</f>
        <v>#REF!</v>
      </c>
      <c r="H29" s="42" t="e">
        <f>+#REF!</f>
        <v>#REF!</v>
      </c>
      <c r="I29" s="25" t="e">
        <f>H29*J29/F28</f>
        <v>#REF!</v>
      </c>
      <c r="J29" s="25">
        <v>4.3299999999999998E-2</v>
      </c>
      <c r="K29" s="36" t="e">
        <f>+G29*J29/F28</f>
        <v>#REF!</v>
      </c>
      <c r="L29" s="109"/>
      <c r="M29" s="109"/>
      <c r="N29" s="21" t="s">
        <v>7</v>
      </c>
      <c r="O29" s="105"/>
      <c r="P29" s="105"/>
      <c r="Q29" s="29"/>
    </row>
    <row r="30" spans="1:17" ht="89.25" customHeight="1" x14ac:dyDescent="0.2">
      <c r="A30" s="120"/>
      <c r="B30" s="121"/>
      <c r="C30" s="107"/>
      <c r="D30" s="21" t="s">
        <v>97</v>
      </c>
      <c r="E30" s="22" t="s">
        <v>98</v>
      </c>
      <c r="F30" s="110"/>
      <c r="G30" s="42" t="e">
        <f>+#REF!</f>
        <v>#REF!</v>
      </c>
      <c r="H30" s="42" t="e">
        <f>+#REF!</f>
        <v>#REF!</v>
      </c>
      <c r="I30" s="25" t="e">
        <f>H30*J30/F28</f>
        <v>#REF!</v>
      </c>
      <c r="J30" s="25">
        <v>4.3299999999999998E-2</v>
      </c>
      <c r="K30" s="24" t="e">
        <f>G30*J30/F28</f>
        <v>#REF!</v>
      </c>
      <c r="L30" s="110"/>
      <c r="M30" s="110"/>
      <c r="N30" s="21" t="s">
        <v>99</v>
      </c>
      <c r="O30" s="106"/>
      <c r="P30" s="106"/>
      <c r="Q30" s="29"/>
    </row>
    <row r="31" spans="1:17" ht="101.25" customHeight="1" x14ac:dyDescent="0.2">
      <c r="A31" s="120"/>
      <c r="B31" s="121"/>
      <c r="C31" s="37" t="s">
        <v>100</v>
      </c>
      <c r="D31" s="21" t="s">
        <v>100</v>
      </c>
      <c r="E31" s="22" t="s">
        <v>101</v>
      </c>
      <c r="F31" s="23">
        <v>6.25E-2</v>
      </c>
      <c r="G31" s="42" t="e">
        <f>+#REF!</f>
        <v>#REF!</v>
      </c>
      <c r="H31" s="42" t="e">
        <f>+#REF!</f>
        <v>#REF!</v>
      </c>
      <c r="I31" s="25" t="e">
        <f>H31*J31/F31</f>
        <v>#REF!</v>
      </c>
      <c r="J31" s="25">
        <v>6.25E-2</v>
      </c>
      <c r="K31" s="24" t="e">
        <f>G31*J31/F31</f>
        <v>#REF!</v>
      </c>
      <c r="L31" s="23" t="e">
        <f>SUM(K31)</f>
        <v>#REF!</v>
      </c>
      <c r="M31" s="23" t="e">
        <f>+I31</f>
        <v>#REF!</v>
      </c>
      <c r="N31" s="21" t="s">
        <v>7</v>
      </c>
      <c r="O31" s="35"/>
      <c r="P31" s="26"/>
      <c r="Q31" s="29"/>
    </row>
    <row r="32" spans="1:17" ht="75" x14ac:dyDescent="0.2">
      <c r="A32" s="112"/>
      <c r="B32" s="122"/>
      <c r="C32" s="38" t="s">
        <v>26</v>
      </c>
      <c r="D32" s="21" t="s">
        <v>26</v>
      </c>
      <c r="E32" s="33" t="s">
        <v>102</v>
      </c>
      <c r="F32" s="23">
        <v>6.25E-2</v>
      </c>
      <c r="G32" s="45" t="e">
        <f>+#REF!</f>
        <v>#REF!</v>
      </c>
      <c r="H32" s="45" t="e">
        <f>+#REF!</f>
        <v>#REF!</v>
      </c>
      <c r="I32" s="25" t="e">
        <f>H32*J32/F32</f>
        <v>#REF!</v>
      </c>
      <c r="J32" s="25">
        <v>6.25E-2</v>
      </c>
      <c r="K32" s="24" t="e">
        <f>G32*J32/F32</f>
        <v>#REF!</v>
      </c>
      <c r="L32" s="23" t="e">
        <f>SUM(K32)</f>
        <v>#REF!</v>
      </c>
      <c r="M32" s="23" t="e">
        <f>+L32</f>
        <v>#REF!</v>
      </c>
      <c r="N32" s="21" t="s">
        <v>103</v>
      </c>
      <c r="O32" s="26"/>
      <c r="P32" s="26"/>
    </row>
    <row r="33" spans="3:13" ht="15.75" x14ac:dyDescent="0.25">
      <c r="F33" s="29">
        <f>SUM(F15:F32)</f>
        <v>1.0049000000000001</v>
      </c>
      <c r="L33" s="40" t="e">
        <f>SUMPRODUCT($F15:$F32,$L15:$L32)</f>
        <v>#REF!</v>
      </c>
      <c r="M33" s="40" t="e">
        <f>SUMPRODUCT($F15:$F32,$M15:$M32)</f>
        <v>#REF!</v>
      </c>
    </row>
    <row r="34" spans="3:13" x14ac:dyDescent="0.2">
      <c r="K34" s="41"/>
    </row>
    <row r="35" spans="3:13" x14ac:dyDescent="0.2">
      <c r="F35" s="29"/>
      <c r="K35" s="41"/>
    </row>
    <row r="36" spans="3:13" x14ac:dyDescent="0.2">
      <c r="K36" s="41"/>
    </row>
    <row r="37" spans="3:13" x14ac:dyDescent="0.2">
      <c r="C37" s="6" t="s">
        <v>104</v>
      </c>
      <c r="K37" s="41"/>
    </row>
  </sheetData>
  <mergeCells count="39">
    <mergeCell ref="A13:P13"/>
    <mergeCell ref="B1:D1"/>
    <mergeCell ref="B2:D2"/>
    <mergeCell ref="B3:D3"/>
    <mergeCell ref="A5:P5"/>
    <mergeCell ref="A6:P6"/>
    <mergeCell ref="B7:P7"/>
    <mergeCell ref="B8:P8"/>
    <mergeCell ref="B9:P9"/>
    <mergeCell ref="B10:P10"/>
    <mergeCell ref="B11:P11"/>
    <mergeCell ref="B12:P12"/>
    <mergeCell ref="A15:A32"/>
    <mergeCell ref="B15:B32"/>
    <mergeCell ref="C15:C16"/>
    <mergeCell ref="F15:F16"/>
    <mergeCell ref="L15:L16"/>
    <mergeCell ref="C19:C26"/>
    <mergeCell ref="F19:F26"/>
    <mergeCell ref="L19:L26"/>
    <mergeCell ref="N15:N16"/>
    <mergeCell ref="O15:O16"/>
    <mergeCell ref="P15:P16"/>
    <mergeCell ref="C17:C18"/>
    <mergeCell ref="F17:F18"/>
    <mergeCell ref="L17:L18"/>
    <mergeCell ref="M17:M18"/>
    <mergeCell ref="O17:O18"/>
    <mergeCell ref="P17:P18"/>
    <mergeCell ref="M15:M16"/>
    <mergeCell ref="O19:O26"/>
    <mergeCell ref="P19:P26"/>
    <mergeCell ref="C28:C30"/>
    <mergeCell ref="F28:F30"/>
    <mergeCell ref="L28:L30"/>
    <mergeCell ref="M28:M30"/>
    <mergeCell ref="O28:O30"/>
    <mergeCell ref="P28:P30"/>
    <mergeCell ref="M19:M26"/>
  </mergeCells>
  <conditionalFormatting sqref="L18:L19">
    <cfRule type="cellIs" dxfId="37" priority="24" operator="greaterThan">
      <formula>0.8</formula>
    </cfRule>
    <cfRule type="cellIs" dxfId="36" priority="23" operator="lessThan">
      <formula>0.6</formula>
    </cfRule>
    <cfRule type="cellIs" dxfId="35" priority="22" operator="between">
      <formula>0.6</formula>
      <formula>0.8</formula>
    </cfRule>
  </conditionalFormatting>
  <conditionalFormatting sqref="L19">
    <cfRule type="cellIs" dxfId="34" priority="32" operator="between">
      <formula>0.15</formula>
      <formula>0.2</formula>
    </cfRule>
    <cfRule type="cellIs" dxfId="33" priority="34" operator="greaterThan">
      <formula>0.2</formula>
    </cfRule>
    <cfRule type="containsText" dxfId="32" priority="35" operator="containsText" text="0%">
      <formula>NOT(ISERROR(SEARCH("0%",L19)))</formula>
    </cfRule>
  </conditionalFormatting>
  <conditionalFormatting sqref="L15:M15">
    <cfRule type="cellIs" dxfId="31" priority="20" operator="greaterThan">
      <formula>0.2</formula>
    </cfRule>
    <cfRule type="containsText" dxfId="30" priority="21" operator="containsText" text="0%">
      <formula>NOT(ISERROR(SEARCH("0%",L15)))</formula>
    </cfRule>
    <cfRule type="cellIs" dxfId="29" priority="18" operator="between">
      <formula>0.15</formula>
      <formula>0.2</formula>
    </cfRule>
    <cfRule type="cellIs" dxfId="28" priority="19" operator="lessThan">
      <formula>0.15</formula>
    </cfRule>
  </conditionalFormatting>
  <conditionalFormatting sqref="L15:M17">
    <cfRule type="cellIs" dxfId="27" priority="15" operator="between">
      <formula>0.6</formula>
      <formula>0.8</formula>
    </cfRule>
    <cfRule type="cellIs" dxfId="26" priority="16" operator="lessThan">
      <formula>0.6</formula>
    </cfRule>
    <cfRule type="cellIs" dxfId="25" priority="17" operator="greaterThan">
      <formula>0.8</formula>
    </cfRule>
  </conditionalFormatting>
  <conditionalFormatting sqref="L17:M17">
    <cfRule type="cellIs" dxfId="24" priority="26" operator="lessThan">
      <formula>0.15</formula>
    </cfRule>
    <cfRule type="cellIs" dxfId="23" priority="25" operator="between">
      <formula>0.15</formula>
      <formula>0.2</formula>
    </cfRule>
    <cfRule type="cellIs" dxfId="22" priority="27" operator="greaterThan">
      <formula>0.2</formula>
    </cfRule>
    <cfRule type="containsText" dxfId="21" priority="28" operator="containsText" text="0%">
      <formula>NOT(ISERROR(SEARCH("0%",L17)))</formula>
    </cfRule>
  </conditionalFormatting>
  <conditionalFormatting sqref="L19:M19">
    <cfRule type="cellIs" dxfId="20" priority="12" operator="lessThan">
      <formula>0.15</formula>
    </cfRule>
  </conditionalFormatting>
  <conditionalFormatting sqref="L27:M29">
    <cfRule type="containsText" dxfId="19" priority="7" operator="containsText" text="0%">
      <formula>NOT(ISERROR(SEARCH("0%",L27)))</formula>
    </cfRule>
    <cfRule type="cellIs" dxfId="18" priority="1" operator="between">
      <formula>0.6</formula>
      <formula>0.8</formula>
    </cfRule>
    <cfRule type="cellIs" dxfId="17" priority="2" operator="lessThan">
      <formula>0.6</formula>
    </cfRule>
    <cfRule type="cellIs" dxfId="16" priority="3" operator="greaterThan">
      <formula>0.8</formula>
    </cfRule>
    <cfRule type="cellIs" dxfId="15" priority="4" operator="between">
      <formula>0.15</formula>
      <formula>0.2</formula>
    </cfRule>
    <cfRule type="cellIs" dxfId="14" priority="5" operator="lessThan">
      <formula>0.15</formula>
    </cfRule>
    <cfRule type="cellIs" dxfId="13" priority="6" operator="greaterThan">
      <formula>0.2</formula>
    </cfRule>
  </conditionalFormatting>
  <conditionalFormatting sqref="L31:M32">
    <cfRule type="cellIs" dxfId="12" priority="36" operator="between">
      <formula>0.6</formula>
      <formula>0.8</formula>
    </cfRule>
    <cfRule type="cellIs" dxfId="11" priority="37" operator="lessThan">
      <formula>0.6</formula>
    </cfRule>
    <cfRule type="cellIs" dxfId="10" priority="38" operator="greaterThan">
      <formula>0.8</formula>
    </cfRule>
    <cfRule type="cellIs" dxfId="9" priority="39" operator="between">
      <formula>0.15</formula>
      <formula>0.2</formula>
    </cfRule>
    <cfRule type="cellIs" dxfId="8" priority="40" operator="lessThan">
      <formula>0.15</formula>
    </cfRule>
    <cfRule type="cellIs" dxfId="7" priority="41" operator="greaterThan">
      <formula>0.2</formula>
    </cfRule>
    <cfRule type="containsText" dxfId="6" priority="42" operator="containsText" text="0%">
      <formula>NOT(ISERROR(SEARCH("0%",L31)))</formula>
    </cfRule>
  </conditionalFormatting>
  <conditionalFormatting sqref="M19">
    <cfRule type="cellIs" dxfId="5" priority="8" operator="between">
      <formula>0.6</formula>
      <formula>0.8</formula>
    </cfRule>
    <cfRule type="containsText" dxfId="4" priority="14" operator="containsText" text="0%">
      <formula>NOT(ISERROR(SEARCH("0%",M19)))</formula>
    </cfRule>
    <cfRule type="cellIs" dxfId="3" priority="13" operator="greaterThan">
      <formula>0.2</formula>
    </cfRule>
    <cfRule type="cellIs" dxfId="2" priority="11" operator="between">
      <formula>0.15</formula>
      <formula>0.2</formula>
    </cfRule>
    <cfRule type="cellIs" dxfId="1" priority="10" operator="greaterThan">
      <formula>0.8</formula>
    </cfRule>
    <cfRule type="cellIs" dxfId="0" priority="9" operator="lessThan">
      <formula>0.6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tabSelected="1" topLeftCell="K1" workbookViewId="0">
      <selection activeCell="M12" sqref="M12"/>
    </sheetView>
  </sheetViews>
  <sheetFormatPr baseColWidth="10" defaultColWidth="11.42578125" defaultRowHeight="15" x14ac:dyDescent="0.25"/>
  <cols>
    <col min="1" max="1" width="8.140625" style="86" customWidth="1"/>
    <col min="2" max="2" width="30.140625" customWidth="1"/>
    <col min="3" max="3" width="16.42578125" customWidth="1"/>
    <col min="4" max="4" width="14.42578125" customWidth="1"/>
    <col min="5" max="5" width="29.140625" customWidth="1"/>
    <col min="6" max="6" width="18.85546875" customWidth="1"/>
    <col min="7" max="7" width="21.140625" customWidth="1"/>
    <col min="8" max="8" width="48.85546875" customWidth="1"/>
    <col min="9" max="9" width="10.7109375" customWidth="1"/>
    <col min="10" max="10" width="22" customWidth="1"/>
    <col min="11" max="11" width="25" customWidth="1"/>
    <col min="12" max="12" width="38.28515625" customWidth="1"/>
    <col min="13" max="13" width="13.28515625" customWidth="1"/>
    <col min="14" max="14" width="14.42578125" customWidth="1"/>
  </cols>
  <sheetData>
    <row r="1" spans="1:14" s="66" customFormat="1" ht="12.75" x14ac:dyDescent="0.2">
      <c r="A1" s="160"/>
      <c r="B1" s="160"/>
      <c r="C1" s="160"/>
      <c r="D1" s="160"/>
      <c r="E1" s="160"/>
      <c r="F1" s="160"/>
      <c r="G1" s="160"/>
      <c r="H1" s="160"/>
      <c r="I1" s="160"/>
      <c r="J1" s="160"/>
      <c r="K1" s="160"/>
      <c r="L1" s="160"/>
      <c r="M1" s="160"/>
      <c r="N1" s="160"/>
    </row>
    <row r="2" spans="1:14" s="66" customFormat="1" ht="12.75" x14ac:dyDescent="0.2">
      <c r="A2" s="162" t="s">
        <v>41</v>
      </c>
      <c r="B2" s="162"/>
      <c r="C2" s="162"/>
      <c r="D2" s="162"/>
      <c r="E2" s="162"/>
      <c r="F2" s="162"/>
      <c r="G2" s="162"/>
      <c r="H2" s="162"/>
      <c r="I2" s="162"/>
      <c r="J2" s="162"/>
      <c r="K2" s="162"/>
      <c r="L2" s="162"/>
      <c r="M2" s="162"/>
      <c r="N2" s="162"/>
    </row>
    <row r="3" spans="1:14" s="66" customFormat="1" ht="15" customHeight="1" x14ac:dyDescent="0.2">
      <c r="A3" s="160" t="s">
        <v>105</v>
      </c>
      <c r="B3" s="160"/>
      <c r="C3" s="160"/>
      <c r="D3" s="163" t="s">
        <v>121</v>
      </c>
      <c r="E3" s="164"/>
      <c r="F3" s="164"/>
      <c r="G3" s="164"/>
      <c r="H3" s="164"/>
      <c r="I3" s="164"/>
      <c r="J3" s="164"/>
      <c r="K3" s="164"/>
      <c r="L3" s="164"/>
      <c r="M3" s="164"/>
      <c r="N3" s="165"/>
    </row>
    <row r="4" spans="1:14" s="67" customFormat="1" ht="12.75" customHeight="1" x14ac:dyDescent="0.25">
      <c r="A4" s="161" t="s">
        <v>106</v>
      </c>
      <c r="B4" s="161"/>
      <c r="C4" s="161"/>
      <c r="D4" s="166" t="s">
        <v>122</v>
      </c>
      <c r="E4" s="167"/>
      <c r="F4" s="167"/>
      <c r="G4" s="167"/>
      <c r="H4" s="167"/>
      <c r="I4" s="167"/>
      <c r="J4" s="167"/>
      <c r="K4" s="167"/>
      <c r="L4" s="167"/>
      <c r="M4" s="167"/>
      <c r="N4" s="168"/>
    </row>
    <row r="5" spans="1:14" s="67" customFormat="1" ht="12.75" customHeight="1" x14ac:dyDescent="0.25">
      <c r="A5" s="160" t="s">
        <v>44</v>
      </c>
      <c r="B5" s="160"/>
      <c r="C5" s="160"/>
      <c r="D5" s="166" t="s">
        <v>123</v>
      </c>
      <c r="E5" s="167"/>
      <c r="F5" s="167"/>
      <c r="G5" s="167"/>
      <c r="H5" s="167"/>
      <c r="I5" s="167"/>
      <c r="J5" s="167"/>
      <c r="K5" s="167"/>
      <c r="L5" s="167"/>
      <c r="M5" s="167"/>
      <c r="N5" s="168"/>
    </row>
    <row r="6" spans="1:14" s="67" customFormat="1" ht="12.75" customHeight="1" x14ac:dyDescent="0.25">
      <c r="A6" s="160" t="s">
        <v>107</v>
      </c>
      <c r="B6" s="160"/>
      <c r="C6" s="160"/>
      <c r="D6" s="166" t="s">
        <v>124</v>
      </c>
      <c r="E6" s="167"/>
      <c r="F6" s="167"/>
      <c r="G6" s="167"/>
      <c r="H6" s="167"/>
      <c r="I6" s="167"/>
      <c r="J6" s="167"/>
      <c r="K6" s="167"/>
      <c r="L6" s="167"/>
      <c r="M6" s="167"/>
      <c r="N6" s="168"/>
    </row>
    <row r="7" spans="1:14" s="67" customFormat="1" ht="12.75" customHeight="1" x14ac:dyDescent="0.25">
      <c r="A7" s="178" t="s">
        <v>119</v>
      </c>
      <c r="B7" s="179"/>
      <c r="C7" s="180"/>
      <c r="D7" s="166" t="s">
        <v>118</v>
      </c>
      <c r="E7" s="167"/>
      <c r="F7" s="167"/>
      <c r="G7" s="167"/>
      <c r="H7" s="167"/>
      <c r="I7" s="167"/>
      <c r="J7" s="167"/>
      <c r="K7" s="167"/>
      <c r="L7" s="167"/>
      <c r="M7" s="167"/>
      <c r="N7" s="168"/>
    </row>
    <row r="8" spans="1:14" s="68" customFormat="1" ht="13.5" customHeight="1" x14ac:dyDescent="0.2">
      <c r="A8" s="160" t="s">
        <v>125</v>
      </c>
      <c r="B8" s="160"/>
      <c r="C8" s="160"/>
      <c r="D8" s="160"/>
      <c r="E8" s="160"/>
      <c r="F8" s="160"/>
      <c r="G8" s="160"/>
      <c r="H8" s="160"/>
      <c r="I8" s="160"/>
      <c r="J8" s="160"/>
      <c r="K8" s="160"/>
      <c r="L8" s="160"/>
      <c r="M8" s="160"/>
      <c r="N8" s="160"/>
    </row>
    <row r="9" spans="1:14" s="68" customFormat="1" ht="38.25" x14ac:dyDescent="0.2">
      <c r="A9" s="70" t="s">
        <v>108</v>
      </c>
      <c r="B9" s="71" t="s">
        <v>109</v>
      </c>
      <c r="C9" s="71" t="s">
        <v>110</v>
      </c>
      <c r="D9" s="96" t="s">
        <v>126</v>
      </c>
      <c r="E9" s="96" t="s">
        <v>127</v>
      </c>
      <c r="F9" s="96" t="s">
        <v>128</v>
      </c>
      <c r="G9" s="96" t="s">
        <v>129</v>
      </c>
      <c r="H9" s="71" t="s">
        <v>111</v>
      </c>
      <c r="I9" s="71" t="s">
        <v>112</v>
      </c>
      <c r="J9" s="71" t="s">
        <v>113</v>
      </c>
      <c r="K9" s="97" t="s">
        <v>114</v>
      </c>
      <c r="L9" s="97" t="s">
        <v>115</v>
      </c>
      <c r="M9" s="71" t="s">
        <v>116</v>
      </c>
      <c r="N9" s="71" t="s">
        <v>117</v>
      </c>
    </row>
    <row r="10" spans="1:14" s="68" customFormat="1" ht="84" customHeight="1" x14ac:dyDescent="0.2">
      <c r="A10" s="140">
        <v>1</v>
      </c>
      <c r="B10" s="144" t="s">
        <v>130</v>
      </c>
      <c r="C10" s="146">
        <v>0.2</v>
      </c>
      <c r="D10" s="87" t="s">
        <v>131</v>
      </c>
      <c r="E10" s="88" t="s">
        <v>132</v>
      </c>
      <c r="F10" s="89" t="s">
        <v>133</v>
      </c>
      <c r="G10" s="89" t="s">
        <v>134</v>
      </c>
      <c r="H10" s="89" t="s">
        <v>135</v>
      </c>
      <c r="I10" s="90">
        <v>0.3</v>
      </c>
      <c r="J10" s="89" t="s">
        <v>134</v>
      </c>
      <c r="K10" s="88"/>
      <c r="L10" s="88" t="s">
        <v>136</v>
      </c>
      <c r="M10" s="91">
        <v>45311</v>
      </c>
      <c r="N10" s="91">
        <v>45382</v>
      </c>
    </row>
    <row r="11" spans="1:14" s="68" customFormat="1" ht="54" customHeight="1" x14ac:dyDescent="0.2">
      <c r="A11" s="142"/>
      <c r="B11" s="145"/>
      <c r="C11" s="146"/>
      <c r="D11" s="87" t="s">
        <v>137</v>
      </c>
      <c r="E11" s="88" t="s">
        <v>132</v>
      </c>
      <c r="F11" s="89" t="s">
        <v>120</v>
      </c>
      <c r="G11" s="89" t="s">
        <v>134</v>
      </c>
      <c r="H11" s="89" t="s">
        <v>138</v>
      </c>
      <c r="I11" s="90">
        <v>0.7</v>
      </c>
      <c r="J11" s="89" t="s">
        <v>134</v>
      </c>
      <c r="K11" s="88"/>
      <c r="L11" s="88" t="s">
        <v>139</v>
      </c>
      <c r="M11" s="91">
        <v>45383</v>
      </c>
      <c r="N11" s="91">
        <v>45657</v>
      </c>
    </row>
    <row r="12" spans="1:14" s="68" customFormat="1" ht="63.75" x14ac:dyDescent="0.2">
      <c r="A12" s="157">
        <v>2</v>
      </c>
      <c r="B12" s="147" t="s">
        <v>140</v>
      </c>
      <c r="C12" s="148">
        <v>0.2</v>
      </c>
      <c r="D12" s="77" t="s">
        <v>141</v>
      </c>
      <c r="E12" s="169" t="s">
        <v>142</v>
      </c>
      <c r="F12" s="172" t="s">
        <v>143</v>
      </c>
      <c r="G12" s="175" t="s">
        <v>120</v>
      </c>
      <c r="H12" s="75" t="s">
        <v>144</v>
      </c>
      <c r="I12" s="78">
        <v>0.2</v>
      </c>
      <c r="J12" s="77" t="s">
        <v>134</v>
      </c>
      <c r="K12" s="75" t="s">
        <v>143</v>
      </c>
      <c r="L12" s="75" t="s">
        <v>145</v>
      </c>
      <c r="M12" s="76">
        <v>45323</v>
      </c>
      <c r="N12" s="76" t="s">
        <v>146</v>
      </c>
    </row>
    <row r="13" spans="1:14" s="68" customFormat="1" ht="38.25" x14ac:dyDescent="0.2">
      <c r="A13" s="158"/>
      <c r="B13" s="147"/>
      <c r="C13" s="149"/>
      <c r="D13" s="73" t="s">
        <v>131</v>
      </c>
      <c r="E13" s="170"/>
      <c r="F13" s="173"/>
      <c r="G13" s="176"/>
      <c r="H13" s="75" t="s">
        <v>147</v>
      </c>
      <c r="I13" s="78">
        <v>0.2</v>
      </c>
      <c r="J13" s="77" t="s">
        <v>134</v>
      </c>
      <c r="K13" s="75" t="s">
        <v>143</v>
      </c>
      <c r="L13" s="75" t="s">
        <v>148</v>
      </c>
      <c r="M13" s="76">
        <v>45323</v>
      </c>
      <c r="N13" s="101" t="s">
        <v>149</v>
      </c>
    </row>
    <row r="14" spans="1:14" s="68" customFormat="1" ht="51" x14ac:dyDescent="0.2">
      <c r="A14" s="158"/>
      <c r="B14" s="147"/>
      <c r="C14" s="149"/>
      <c r="D14" s="73" t="s">
        <v>131</v>
      </c>
      <c r="E14" s="171"/>
      <c r="F14" s="174"/>
      <c r="G14" s="177"/>
      <c r="H14" s="75" t="s">
        <v>150</v>
      </c>
      <c r="I14" s="78">
        <v>0.2</v>
      </c>
      <c r="J14" s="75" t="s">
        <v>151</v>
      </c>
      <c r="K14" s="75" t="s">
        <v>134</v>
      </c>
      <c r="L14" s="75" t="s">
        <v>152</v>
      </c>
      <c r="M14" s="79">
        <v>45292</v>
      </c>
      <c r="N14" s="101" t="s">
        <v>149</v>
      </c>
    </row>
    <row r="15" spans="1:14" s="68" customFormat="1" ht="38.25" x14ac:dyDescent="0.2">
      <c r="A15" s="158"/>
      <c r="B15" s="147"/>
      <c r="C15" s="149"/>
      <c r="D15" s="74" t="s">
        <v>137</v>
      </c>
      <c r="E15" s="74" t="s">
        <v>132</v>
      </c>
      <c r="F15" s="74" t="s">
        <v>153</v>
      </c>
      <c r="G15" s="74" t="s">
        <v>154</v>
      </c>
      <c r="H15" s="77" t="s">
        <v>155</v>
      </c>
      <c r="I15" s="78">
        <v>0.2</v>
      </c>
      <c r="J15" s="77" t="s">
        <v>134</v>
      </c>
      <c r="K15" s="75" t="s">
        <v>156</v>
      </c>
      <c r="L15" s="77" t="s">
        <v>157</v>
      </c>
      <c r="M15" s="76">
        <v>45323</v>
      </c>
      <c r="N15" s="101" t="s">
        <v>149</v>
      </c>
    </row>
    <row r="16" spans="1:14" s="68" customFormat="1" ht="51" x14ac:dyDescent="0.2">
      <c r="A16" s="159"/>
      <c r="B16" s="147"/>
      <c r="C16" s="150"/>
      <c r="D16" s="74" t="s">
        <v>137</v>
      </c>
      <c r="E16" s="74" t="s">
        <v>132</v>
      </c>
      <c r="F16" s="74" t="s">
        <v>153</v>
      </c>
      <c r="G16" s="74" t="s">
        <v>154</v>
      </c>
      <c r="H16" s="75" t="s">
        <v>158</v>
      </c>
      <c r="I16" s="78">
        <v>0.2</v>
      </c>
      <c r="J16" s="77" t="s">
        <v>134</v>
      </c>
      <c r="K16" s="80"/>
      <c r="L16" s="77" t="s">
        <v>159</v>
      </c>
      <c r="M16" s="76">
        <v>45352</v>
      </c>
      <c r="N16" s="101" t="s">
        <v>149</v>
      </c>
    </row>
    <row r="17" spans="1:14" s="68" customFormat="1" ht="51" x14ac:dyDescent="0.2">
      <c r="A17" s="140">
        <v>3</v>
      </c>
      <c r="B17" s="151" t="s">
        <v>160</v>
      </c>
      <c r="C17" s="152">
        <v>0.2</v>
      </c>
      <c r="D17" s="93" t="s">
        <v>137</v>
      </c>
      <c r="E17" s="88" t="s">
        <v>142</v>
      </c>
      <c r="F17" s="92" t="s">
        <v>134</v>
      </c>
      <c r="G17" s="92"/>
      <c r="H17" s="92" t="s">
        <v>161</v>
      </c>
      <c r="I17" s="93">
        <v>0.25</v>
      </c>
      <c r="J17" s="92" t="s">
        <v>134</v>
      </c>
      <c r="K17" s="92"/>
      <c r="L17" s="92" t="s">
        <v>162</v>
      </c>
      <c r="M17" s="91">
        <v>45323</v>
      </c>
      <c r="N17" s="102" t="s">
        <v>146</v>
      </c>
    </row>
    <row r="18" spans="1:14" s="68" customFormat="1" ht="76.5" x14ac:dyDescent="0.2">
      <c r="A18" s="141"/>
      <c r="B18" s="151"/>
      <c r="C18" s="153"/>
      <c r="D18" s="93" t="s">
        <v>141</v>
      </c>
      <c r="E18" s="88" t="s">
        <v>142</v>
      </c>
      <c r="F18" s="92" t="s">
        <v>134</v>
      </c>
      <c r="G18" s="92" t="s">
        <v>163</v>
      </c>
      <c r="H18" s="95" t="s">
        <v>164</v>
      </c>
      <c r="I18" s="93">
        <v>0.25</v>
      </c>
      <c r="J18" s="92" t="s">
        <v>134</v>
      </c>
      <c r="K18" s="92" t="s">
        <v>163</v>
      </c>
      <c r="L18" s="89" t="s">
        <v>165</v>
      </c>
      <c r="M18" s="91">
        <v>45323</v>
      </c>
      <c r="N18" s="103">
        <v>45657</v>
      </c>
    </row>
    <row r="19" spans="1:14" s="68" customFormat="1" ht="76.5" x14ac:dyDescent="0.2">
      <c r="A19" s="141"/>
      <c r="B19" s="151"/>
      <c r="C19" s="153"/>
      <c r="D19" s="93" t="s">
        <v>131</v>
      </c>
      <c r="E19" s="88" t="s">
        <v>142</v>
      </c>
      <c r="F19" s="92" t="s">
        <v>134</v>
      </c>
      <c r="G19" s="92" t="s">
        <v>166</v>
      </c>
      <c r="H19" s="95" t="s">
        <v>167</v>
      </c>
      <c r="I19" s="93">
        <v>0.25</v>
      </c>
      <c r="J19" s="92" t="s">
        <v>134</v>
      </c>
      <c r="K19" s="92" t="s">
        <v>166</v>
      </c>
      <c r="L19" s="89" t="s">
        <v>168</v>
      </c>
      <c r="M19" s="91">
        <v>45323</v>
      </c>
      <c r="N19" s="103">
        <v>45657</v>
      </c>
    </row>
    <row r="20" spans="1:14" ht="51" x14ac:dyDescent="0.25">
      <c r="A20" s="142"/>
      <c r="B20" s="151"/>
      <c r="C20" s="154"/>
      <c r="D20" s="92" t="s">
        <v>169</v>
      </c>
      <c r="E20" s="88" t="s">
        <v>132</v>
      </c>
      <c r="F20" s="92" t="s">
        <v>134</v>
      </c>
      <c r="G20" s="89"/>
      <c r="H20" s="92" t="s">
        <v>170</v>
      </c>
      <c r="I20" s="93">
        <v>0.25</v>
      </c>
      <c r="J20" s="92" t="s">
        <v>134</v>
      </c>
      <c r="K20" s="89"/>
      <c r="L20" s="89" t="s">
        <v>171</v>
      </c>
      <c r="M20" s="91">
        <v>45383</v>
      </c>
      <c r="N20" s="103">
        <v>45657</v>
      </c>
    </row>
    <row r="21" spans="1:14" ht="89.25" x14ac:dyDescent="0.25">
      <c r="A21" s="72">
        <v>4</v>
      </c>
      <c r="B21" s="77" t="s">
        <v>172</v>
      </c>
      <c r="C21" s="74">
        <v>0.1</v>
      </c>
      <c r="D21" s="74" t="s">
        <v>137</v>
      </c>
      <c r="E21" s="74" t="s">
        <v>132</v>
      </c>
      <c r="F21" s="74" t="s">
        <v>153</v>
      </c>
      <c r="G21" s="74" t="s">
        <v>173</v>
      </c>
      <c r="H21" s="77" t="s">
        <v>174</v>
      </c>
      <c r="I21" s="74">
        <v>1</v>
      </c>
      <c r="J21" s="77" t="s">
        <v>134</v>
      </c>
      <c r="K21" s="77" t="s">
        <v>175</v>
      </c>
      <c r="L21" s="77" t="s">
        <v>176</v>
      </c>
      <c r="M21" s="76">
        <v>45323</v>
      </c>
      <c r="N21" s="101" t="s">
        <v>149</v>
      </c>
    </row>
    <row r="22" spans="1:14" ht="140.25" x14ac:dyDescent="0.25">
      <c r="A22" s="140">
        <v>5</v>
      </c>
      <c r="B22" s="155" t="s">
        <v>177</v>
      </c>
      <c r="C22" s="156">
        <v>0.2</v>
      </c>
      <c r="D22" s="87" t="s">
        <v>169</v>
      </c>
      <c r="E22" s="88" t="s">
        <v>132</v>
      </c>
      <c r="F22" s="89" t="s">
        <v>133</v>
      </c>
      <c r="G22" s="89" t="s">
        <v>134</v>
      </c>
      <c r="H22" s="89" t="s">
        <v>178</v>
      </c>
      <c r="I22" s="90">
        <v>0.1</v>
      </c>
      <c r="J22" s="89" t="s">
        <v>134</v>
      </c>
      <c r="K22" s="89" t="s">
        <v>179</v>
      </c>
      <c r="L22" s="89" t="s">
        <v>180</v>
      </c>
      <c r="M22" s="94">
        <v>45292</v>
      </c>
      <c r="N22" s="103">
        <v>45322</v>
      </c>
    </row>
    <row r="23" spans="1:14" ht="38.25" x14ac:dyDescent="0.25">
      <c r="A23" s="143"/>
      <c r="B23" s="155"/>
      <c r="C23" s="156"/>
      <c r="D23" s="87" t="s">
        <v>169</v>
      </c>
      <c r="E23" s="88" t="s">
        <v>132</v>
      </c>
      <c r="F23" s="89" t="s">
        <v>120</v>
      </c>
      <c r="G23" s="89" t="s">
        <v>134</v>
      </c>
      <c r="H23" s="89" t="s">
        <v>181</v>
      </c>
      <c r="I23" s="90">
        <v>0.9</v>
      </c>
      <c r="J23" s="89" t="s">
        <v>134</v>
      </c>
      <c r="K23" s="89" t="s">
        <v>120</v>
      </c>
      <c r="L23" s="89" t="s">
        <v>182</v>
      </c>
      <c r="M23" s="91">
        <v>45323</v>
      </c>
      <c r="N23" s="103">
        <v>45657</v>
      </c>
    </row>
    <row r="24" spans="1:14" ht="38.25" x14ac:dyDescent="0.25">
      <c r="A24" s="69">
        <v>6</v>
      </c>
      <c r="B24" s="81" t="s">
        <v>183</v>
      </c>
      <c r="C24" s="99">
        <v>0.1</v>
      </c>
      <c r="D24" s="83" t="s">
        <v>169</v>
      </c>
      <c r="E24" s="83"/>
      <c r="F24" s="77" t="s">
        <v>134</v>
      </c>
      <c r="G24" s="100" t="s">
        <v>134</v>
      </c>
      <c r="H24" s="84" t="s">
        <v>184</v>
      </c>
      <c r="I24" s="82">
        <v>1</v>
      </c>
      <c r="J24" s="77" t="s">
        <v>134</v>
      </c>
      <c r="K24" s="83"/>
      <c r="L24" s="83" t="s">
        <v>185</v>
      </c>
      <c r="M24" s="85">
        <v>45323</v>
      </c>
      <c r="N24" s="101">
        <v>45657</v>
      </c>
    </row>
    <row r="25" spans="1:14" x14ac:dyDescent="0.25">
      <c r="C25" s="98">
        <f>SUM(C10:C24)</f>
        <v>1.0000000000000002</v>
      </c>
    </row>
  </sheetData>
  <protectedRanges>
    <protectedRange sqref="H9:L9" name="Simulado"/>
    <protectedRange sqref="J15:J21 J12:J13 F17:F20" name="Simulado_1"/>
  </protectedRanges>
  <autoFilter ref="A9:N24" xr:uid="{00000000-0009-0000-0000-00000B000000}"/>
  <mergeCells count="28">
    <mergeCell ref="E12:E14"/>
    <mergeCell ref="F12:F14"/>
    <mergeCell ref="G12:G14"/>
    <mergeCell ref="A8:N8"/>
    <mergeCell ref="A5:C5"/>
    <mergeCell ref="A6:C6"/>
    <mergeCell ref="D5:N5"/>
    <mergeCell ref="D6:N6"/>
    <mergeCell ref="A7:C7"/>
    <mergeCell ref="D7:N7"/>
    <mergeCell ref="A3:C3"/>
    <mergeCell ref="A4:C4"/>
    <mergeCell ref="A1:N1"/>
    <mergeCell ref="A2:N2"/>
    <mergeCell ref="D3:N3"/>
    <mergeCell ref="D4:N4"/>
    <mergeCell ref="A17:A20"/>
    <mergeCell ref="A22:A23"/>
    <mergeCell ref="B10:B11"/>
    <mergeCell ref="C10:C11"/>
    <mergeCell ref="B12:B16"/>
    <mergeCell ref="C12:C16"/>
    <mergeCell ref="B17:B20"/>
    <mergeCell ref="C17:C20"/>
    <mergeCell ref="B22:B23"/>
    <mergeCell ref="C22:C23"/>
    <mergeCell ref="A12:A16"/>
    <mergeCell ref="A10:A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13dc85d-5bab-4eeb-86ad-9e619537987a">
      <UserInfo>
        <DisplayName>Sonia Rocio Montano Duque</DisplayName>
        <AccountId>1026</AccountId>
        <AccountType/>
      </UserInfo>
    </SharedWithUsers>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6" ma:contentTypeDescription="Crear nuevo documento." ma:contentTypeScope="" ma:versionID="fc8297d718ed2725c0daff05c22b8b5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8aaebfd98ecc89ed9f05465dcf22606c"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383028-FC36-4125-A471-BF27E8887256}">
  <ds:schemaRefs>
    <ds:schemaRef ds:uri="http://schemas.microsoft.com/sharepoint/v3/contenttype/forms"/>
  </ds:schemaRefs>
</ds:datastoreItem>
</file>

<file path=customXml/itemProps2.xml><?xml version="1.0" encoding="utf-8"?>
<ds:datastoreItem xmlns:ds="http://schemas.openxmlformats.org/officeDocument/2006/customXml" ds:itemID="{6720E4B6-A665-4338-9A2D-77FB4F5FC7B6}">
  <ds:schemaRefs>
    <ds:schemaRef ds:uri="http://schemas.microsoft.com/office/2006/metadata/properties"/>
    <ds:schemaRef ds:uri="http://schemas.microsoft.com/office/infopath/2007/PartnerControls"/>
    <ds:schemaRef ds:uri="313dc85d-5bab-4eeb-86ad-9e619537987a"/>
    <ds:schemaRef ds:uri="ea91d785-2c90-43d2-acd6-4207220cd395"/>
  </ds:schemaRefs>
</ds:datastoreItem>
</file>

<file path=customXml/itemProps3.xml><?xml version="1.0" encoding="utf-8"?>
<ds:datastoreItem xmlns:ds="http://schemas.openxmlformats.org/officeDocument/2006/customXml" ds:itemID="{7B734837-59FF-4800-B273-39C80149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Grafica Marzo 31</vt:lpstr>
      <vt:lpstr>Consolidado Marzo 31 de 2023</vt:lpstr>
      <vt:lpstr>9. Participacion Ciudadana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Liced Rodriguez Quimbayo</dc:creator>
  <cp:keywords/>
  <dc:description/>
  <cp:lastModifiedBy>Yeison Manuel Cotes Gil</cp:lastModifiedBy>
  <cp:revision/>
  <dcterms:created xsi:type="dcterms:W3CDTF">2021-11-10T16:16:18Z</dcterms:created>
  <dcterms:modified xsi:type="dcterms:W3CDTF">2024-02-23T14:14:50Z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