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66925"/>
  <mc:AlternateContent xmlns:mc="http://schemas.openxmlformats.org/markup-compatibility/2006">
    <mc:Choice Requires="x15">
      <x15ac:absPath xmlns:x15ac="http://schemas.microsoft.com/office/spreadsheetml/2010/11/ac" url="https://anla.sharepoint.com/sites/OCI/Documentos compartidos/Informes_/08_Seguimiento_Litigob_EKOGUI/CERTIF_2024_II/4_Informe/"/>
    </mc:Choice>
  </mc:AlternateContent>
  <xr:revisionPtr revIDLastSave="28" documentId="13_ncr:1_{662BBD13-1FE0-4353-A7BA-F0AFA5EE6918}" xr6:coauthVersionLast="47" xr6:coauthVersionMax="47" xr10:uidLastSave="{6E7A64BD-8A4A-4B0C-AFF5-BBA81C4B5C57}"/>
  <workbookProtection workbookAlgorithmName="SHA-512" workbookHashValue="AwCok888RW70UTlm12XwKOP9zCJo7kuf1kG8HBeASqZ3XcHXauvn749mmStKRFHT3b0jjHNFIuTY/r/SkeaG1A==" workbookSaltValue="cy4ojmzSSWAcv7L6bRaRqw==" workbookSpinCount="100000" lockStructure="1"/>
  <bookViews>
    <workbookView xWindow="17" yWindow="17" windowWidth="16440" windowHeight="8520" activeTab="1" xr2:uid="{00000000-000D-0000-FFFF-FFFF00000000}"/>
  </bookViews>
  <sheets>
    <sheet name="Portada" sheetId="18" r:id="rId1"/>
    <sheet name="Usuarios" sheetId="16" r:id="rId2"/>
    <sheet name="Abogados" sheetId="19" r:id="rId3"/>
    <sheet name="Conciliación extrajudicial" sheetId="22" state="hidden" r:id="rId4"/>
    <sheet name="Judiciales" sheetId="21" r:id="rId5"/>
    <sheet name="Arbitramentos" sheetId="23" r:id="rId6"/>
    <sheet name="Comité de conciliación" sheetId="24" r:id="rId7"/>
    <sheet name="Pagos" sheetId="25" r:id="rId8"/>
    <sheet name="Para_consolidar" sheetId="29" state="hidden" r:id="rId9"/>
    <sheet name="Resumen" sheetId="28" r:id="rId10"/>
    <sheet name="Administrador" sheetId="27" state="hidden" r:id="rId11"/>
    <sheet name="Entidades" sheetId="13" state="hidden" r:id="rId12"/>
  </sheets>
  <definedNames>
    <definedName name="_xlnm.Print_Area" localSheetId="9">Resumen!$C$2:$J$54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6" i="21" l="1"/>
  <c r="CQ4" i="29"/>
  <c r="CP4" i="29"/>
  <c r="CO4" i="29"/>
  <c r="CN4" i="29"/>
  <c r="CM4" i="29"/>
  <c r="CL4" i="29"/>
  <c r="CK4" i="29"/>
  <c r="CJ4" i="29"/>
  <c r="CI4" i="29"/>
  <c r="CH4" i="29"/>
  <c r="CG4" i="29"/>
  <c r="CF4" i="29"/>
  <c r="CE4" i="29"/>
  <c r="N23" i="21"/>
  <c r="N21" i="21"/>
  <c r="CD4" i="29"/>
  <c r="CC4" i="29"/>
  <c r="CB4" i="29"/>
  <c r="CA4" i="29"/>
  <c r="BZ4" i="29"/>
  <c r="BY4" i="29"/>
  <c r="BX4" i="29"/>
  <c r="BW4" i="29"/>
  <c r="BV4" i="29"/>
  <c r="BU4" i="29"/>
  <c r="BT4" i="29"/>
  <c r="BS4" i="29"/>
  <c r="BR4" i="29"/>
  <c r="BQ4" i="29"/>
  <c r="BP4" i="29"/>
  <c r="BO4" i="29"/>
  <c r="BN4" i="29"/>
  <c r="BM4" i="29"/>
  <c r="BL4" i="29"/>
  <c r="BK4" i="29"/>
  <c r="BI4" i="29"/>
  <c r="BH4" i="29"/>
  <c r="BG4" i="29"/>
  <c r="BF4" i="29"/>
  <c r="BE4" i="29"/>
  <c r="BD4" i="29"/>
  <c r="BC4" i="29"/>
  <c r="BB4" i="29"/>
  <c r="BA4" i="29"/>
  <c r="AY4" i="29"/>
  <c r="AZ4" i="29"/>
  <c r="AX4" i="29"/>
  <c r="AT4" i="29"/>
  <c r="AU4" i="29"/>
  <c r="AV4" i="29"/>
  <c r="AW4" i="29"/>
  <c r="N15" i="24"/>
  <c r="AS4" i="29"/>
  <c r="AR4" i="29"/>
  <c r="AQ4" i="29"/>
  <c r="AP4" i="29"/>
  <c r="AO4" i="29"/>
  <c r="AA4" i="29"/>
  <c r="AN4" i="29"/>
  <c r="AM4" i="29"/>
  <c r="AL4" i="29"/>
  <c r="AK4" i="29"/>
  <c r="AJ4" i="29"/>
  <c r="AI4" i="29"/>
  <c r="AH4" i="29"/>
  <c r="AG4" i="29"/>
  <c r="AF4" i="29"/>
  <c r="AE4" i="29"/>
  <c r="AD4" i="29"/>
  <c r="AC4" i="29"/>
  <c r="AB4" i="29"/>
  <c r="Z4" i="29"/>
  <c r="Y4" i="29"/>
  <c r="X4" i="29"/>
  <c r="W4" i="29"/>
  <c r="V4" i="29"/>
  <c r="U4" i="29"/>
  <c r="T4" i="29"/>
  <c r="S4" i="29"/>
  <c r="R4" i="29"/>
  <c r="Q4" i="29"/>
  <c r="P4" i="29"/>
  <c r="O4" i="29"/>
  <c r="N4" i="29"/>
  <c r="M4" i="29"/>
  <c r="L4" i="29"/>
  <c r="K4" i="29"/>
  <c r="J4" i="29"/>
  <c r="I4" i="29"/>
  <c r="H4" i="29"/>
  <c r="G4" i="29"/>
  <c r="F4" i="29"/>
  <c r="E4" i="29"/>
  <c r="D4" i="29"/>
  <c r="C4" i="29"/>
  <c r="B4" i="29"/>
  <c r="A4" i="29"/>
  <c r="H26" i="28"/>
  <c r="H25" i="28"/>
  <c r="H22" i="28"/>
  <c r="H21" i="28"/>
  <c r="H18" i="28"/>
  <c r="H17" i="28"/>
  <c r="H16" i="28"/>
  <c r="V36" i="21"/>
  <c r="V38" i="21"/>
  <c r="V40" i="21"/>
  <c r="V42" i="21"/>
  <c r="E25" i="28"/>
  <c r="E24" i="28"/>
  <c r="E23" i="28"/>
  <c r="E22" i="28"/>
  <c r="R22" i="19"/>
  <c r="R20" i="19"/>
  <c r="R26" i="19"/>
  <c r="R24" i="19"/>
  <c r="T23" i="16"/>
  <c r="T21" i="16"/>
  <c r="T19" i="16"/>
  <c r="T17" i="16"/>
  <c r="T15" i="16"/>
  <c r="T13" i="16"/>
  <c r="E16" i="28"/>
  <c r="E17" i="28"/>
  <c r="J9" i="28"/>
  <c r="D11" i="28" s="1"/>
  <c r="W32" i="21"/>
  <c r="W20" i="21"/>
  <c r="B16" i="27"/>
  <c r="B19" i="27" s="1"/>
  <c r="K25" i="21"/>
  <c r="L25" i="21" s="1"/>
  <c r="BJ4" i="29" s="1"/>
  <c r="N17" i="24"/>
  <c r="N16" i="24"/>
  <c r="H15" i="19"/>
  <c r="I15" i="19" s="1"/>
  <c r="E26" i="28" l="1"/>
  <c r="E34" i="21"/>
  <c r="E19" i="28"/>
  <c r="E23" i="19"/>
  <c r="E18" i="28"/>
  <c r="E17" i="19"/>
  <c r="E19" i="19"/>
  <c r="E21" i="19"/>
  <c r="N25" i="21"/>
  <c r="B17" i="27"/>
  <c r="B18" i="27"/>
  <c r="N11" i="23" s="1"/>
  <c r="W18" i="21"/>
  <c r="E8" i="24"/>
  <c r="D7" i="28"/>
  <c r="J8" i="28"/>
  <c r="B32" i="27"/>
  <c r="E21" i="21" l="1"/>
  <c r="E19" i="21"/>
  <c r="E23" i="21"/>
  <c r="E28" i="21"/>
  <c r="E10" i="21"/>
  <c r="E11" i="23"/>
  <c r="B25" i="27"/>
  <c r="E22" i="22" l="1"/>
  <c r="N9" i="22"/>
  <c r="E9" i="22"/>
  <c r="E24" i="22"/>
  <c r="E17" i="22"/>
  <c r="E19" i="22" s="1"/>
  <c r="E15" i="22"/>
  <c r="E26" i="22"/>
  <c r="B6" i="27"/>
  <c r="B22"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tc={B835626F-3415-463A-9166-AD9BAFB5FC90}</author>
  </authors>
  <commentList>
    <comment ref="D30" authorId="0" shapeId="0" xr:uid="{B835626F-3415-463A-9166-AD9BAFB5FC90}">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Considero que no se debe explicar nada de la columna, el instructivo menciona que debe emitirse una opinión general, más ejecutiva con lo positivo, pero también con las debilidades como la capacitación 
Respuesta:
    De acuerdo. Se elimina infomación de PAGOS y se adiciona lo de la capacitación de financiera. </t>
      </text>
    </comment>
  </commentList>
</comments>
</file>

<file path=xl/sharedStrings.xml><?xml version="1.0" encoding="utf-8"?>
<sst xmlns="http://schemas.openxmlformats.org/spreadsheetml/2006/main" count="1430" uniqueCount="669">
  <si>
    <t>Plantilla del Certificado de Control Interno eKOGUI</t>
  </si>
  <si>
    <t>II - 2024</t>
  </si>
  <si>
    <t>I - 2025</t>
  </si>
  <si>
    <t>II - 2025</t>
  </si>
  <si>
    <t>Portada</t>
  </si>
  <si>
    <t>Periodo a diligenciar</t>
  </si>
  <si>
    <t>I - 2026</t>
  </si>
  <si>
    <t>II - 2026</t>
  </si>
  <si>
    <t>Usuarios</t>
  </si>
  <si>
    <r>
      <t xml:space="preserve">Por favor seleccione la información que desea registrar, en cualquier momento puede visualizar los resultados de la información que haya registrado seleccionando la opción de </t>
    </r>
    <r>
      <rPr>
        <sz val="14"/>
        <color rgb="FF223B7F"/>
        <rFont val="Arial"/>
        <family val="2"/>
      </rPr>
      <t>Resumen.</t>
    </r>
  </si>
  <si>
    <t>Abogados</t>
  </si>
  <si>
    <t>Judiciales</t>
  </si>
  <si>
    <t>Arbitramentos</t>
  </si>
  <si>
    <t>Utilice la barra de navegación lateral izquierda para moverse entre pestañas</t>
  </si>
  <si>
    <t>Utilice las listas desplegables para llenar información a lo largo del documento</t>
  </si>
  <si>
    <t>Utilice la información del lateral derecho como ayuda de llenado de la pestaña</t>
  </si>
  <si>
    <r>
      <t xml:space="preserve">En cualquier momento puede visualizar los resultados de la información que haya registrado seleccionando la opción de </t>
    </r>
    <r>
      <rPr>
        <b/>
        <sz val="12"/>
        <color rgb="FF223B7F"/>
        <rFont val="Arial"/>
        <family val="2"/>
      </rPr>
      <t>Resumen.</t>
    </r>
  </si>
  <si>
    <t>Comité de conciliación</t>
  </si>
  <si>
    <t>Pagos</t>
  </si>
  <si>
    <t>Resumen general</t>
  </si>
  <si>
    <t>Para saber más sobre el contenido y cómo completar la plantilla de control interno puede consultar la Guía de Control Interno.</t>
  </si>
  <si>
    <t>Acceder al manual</t>
  </si>
  <si>
    <t>En esta sección se presenta la información detallada de los usuarios activos en el sistema.</t>
  </si>
  <si>
    <t>Fecha de diligenciamiento</t>
  </si>
  <si>
    <t>Para saber más sobre cómo completar la hoja de usuarios puede consultar la sección 5.2 (Hoja de usuarios) de la Guía de Control Interno.</t>
  </si>
  <si>
    <t>Rol</t>
  </si>
  <si>
    <t>Tiene rol</t>
  </si>
  <si>
    <t>Fecha creación en eKOGUI</t>
  </si>
  <si>
    <t>Nombre</t>
  </si>
  <si>
    <t>Fecha última capacitación</t>
  </si>
  <si>
    <t>Jefe Financiero</t>
  </si>
  <si>
    <t>Si</t>
  </si>
  <si>
    <t>ROCIO LÓPEZ PALENCIA</t>
  </si>
  <si>
    <t>Jefe Jurídico</t>
  </si>
  <si>
    <t>CARLOS EDUARDO SILVA ORJUELA</t>
  </si>
  <si>
    <t>Enlace de Pagos</t>
  </si>
  <si>
    <t>N/A</t>
  </si>
  <si>
    <t>❓ Completa la tabla con los roles de tu entidad. Si no aplica para su entidad este rol, debe diligenciar N/A.
Debe ingresar la información del último rol que aparece en el sistema  al momento de la consulta, incluso si está activación se realiza en 2025.</t>
  </si>
  <si>
    <t>Jefe de Control Interno</t>
  </si>
  <si>
    <t>ELÍAS ALONSO NULE RHENALS</t>
  </si>
  <si>
    <t>Secretario Técnico</t>
  </si>
  <si>
    <t>VICTOR AUGUSTO TORRES SOSSA</t>
  </si>
  <si>
    <t>Administrador de la Entidad</t>
  </si>
  <si>
    <t>DANIEL RICARDO PÁEZ DELGADO</t>
  </si>
  <si>
    <t>Observaciones</t>
  </si>
  <si>
    <t>❓ En fecha de capacitación ingrese al última capacitación de la que tenga evidencia al momento del diligenciamiento, puede ser incluso en 2025.</t>
  </si>
  <si>
    <t xml:space="preserve">1. Se informa que el rol de Secretario Técnico desempeñado por VICTOR AUGUSTO TORRES SOSSA, tuvo fecha de creación el 12/11/2024  y  actualmente se encuentra dentro de oportunidad para realizar la correspondiente capacitación. </t>
  </si>
  <si>
    <t>❓ En observaciones, su diligenciamiento es opcional, puede ingresar cualquier novedad que considere relevante en cuanto a los roles de la entidad.</t>
  </si>
  <si>
    <t>En esta sección se presenta la información detallada de los abogados.</t>
  </si>
  <si>
    <t>Para saber más sobre cómo completar la hoja de abogados puede consultar la sección 5.3 (Hoja de abogados) de la Guía de Control Interno.</t>
  </si>
  <si>
    <t>Cantidad de abogados litigando según jurídica</t>
  </si>
  <si>
    <t>Abogados activos en eKogui</t>
  </si>
  <si>
    <t>Retirados de la entidad según jurídica segundo semestre</t>
  </si>
  <si>
    <t>Inactivados en eKOGUI durante el segundo semestre</t>
  </si>
  <si>
    <r>
      <t xml:space="preserve">❓Es importante que cada entidad actualice los accesos de los abogados vigentes, para evitar que aquellos que ya no están activos utilicen indebidamente sus perfiles registrados en eKOGUI, y así prevenir posibles fugas de información.
</t>
    </r>
    <r>
      <rPr>
        <b/>
        <sz val="10"/>
        <color theme="1"/>
        <rFont val="Arial"/>
        <family val="2"/>
      </rPr>
      <t xml:space="preserve">! </t>
    </r>
    <r>
      <rPr>
        <sz val="10"/>
        <color theme="1"/>
        <rFont val="Arial"/>
        <family val="2"/>
      </rPr>
      <t xml:space="preserve"> Recuerde que la suma de los abogados en la tabla de capacitaciones debe corresponder al número de abogados activos en eKOGUI</t>
    </r>
  </si>
  <si>
    <t>De los abogados activos creados en eKOGUI indique cuántos tienen su última capácitación:</t>
  </si>
  <si>
    <t>Su última capacitación fue realizada después del 31/12/2023</t>
  </si>
  <si>
    <t>Su última capacitación fue entre el 01/01/2020 y el 31/12/2023</t>
  </si>
  <si>
    <t>Su última capacitación fue anterior al 01/01/2020</t>
  </si>
  <si>
    <t>No tienen capacitación</t>
  </si>
  <si>
    <r>
      <t xml:space="preserve">❓En algunas entidades, el área jurídica se reparte entre abogados y apoderados y sólo algunos están registrados en eKOGUI, por lo que es necesario diferenciar entre </t>
    </r>
    <r>
      <rPr>
        <i/>
        <sz val="10"/>
        <color theme="1"/>
        <rFont val="Arial"/>
        <family val="2"/>
      </rPr>
      <t>'Cantidad de Abogados Litigando según Jurídica'</t>
    </r>
    <r>
      <rPr>
        <sz val="10"/>
        <color theme="1"/>
        <rFont val="Arial"/>
        <family val="2"/>
      </rPr>
      <t xml:space="preserve"> y </t>
    </r>
    <r>
      <rPr>
        <i/>
        <sz val="10"/>
        <color theme="1"/>
        <rFont val="Arial"/>
        <family val="2"/>
      </rPr>
      <t>'Abogados Creados en eKOGUI Activos'</t>
    </r>
    <r>
      <rPr>
        <sz val="10"/>
        <color theme="1"/>
        <rFont val="Arial"/>
        <family val="2"/>
      </rPr>
      <t>. En observaciones, se debe justificar cualquier diferencia en los registros</t>
    </r>
  </si>
  <si>
    <t>1. 22 abogados creados en Ekogui, se excluye a una abogada penalista que no maneja procesos registrados en Ekogui.</t>
  </si>
  <si>
    <t>Conciliación extrajudicial</t>
  </si>
  <si>
    <t>En esta sección se presenta la información detallada los procesos en conciliación extrajudicial.</t>
  </si>
  <si>
    <t>Para saber más sobre cómo completar la hoja de conciliaciones prejudiciales puede consultar la sección XXX (Hoja Conciliaciones Prejudiciales) de la Guía de Control Interno</t>
  </si>
  <si>
    <t>Cantidad</t>
  </si>
  <si>
    <t>Total conciliaciones extrajudiciales activas según jurídica</t>
  </si>
  <si>
    <t>Total conciliaciones extrajudiciales activas en eKogui</t>
  </si>
  <si>
    <t>Actualizaciones</t>
  </si>
  <si>
    <t>Cantidad prejudiciales</t>
  </si>
  <si>
    <t>Procesos que efectivamente se encuentran activos</t>
  </si>
  <si>
    <t>Procesos que se encuentran terminados</t>
  </si>
  <si>
    <t>En esta sección se presenta la información detallada de los procesos judiciales.</t>
  </si>
  <si>
    <t>Para saber más sobre cómo completar la hoja de procesos judiciales puede consultar la sección 5.4 (Hoja Judiciales) de la Guía de Control Interno</t>
  </si>
  <si>
    <t>Mayores a 33.0000 SMMLV4️⃣ activos</t>
  </si>
  <si>
    <t>Cantidad de procesos activos según jurídica</t>
  </si>
  <si>
    <t>Cantidad de procesos de más de 33.000 SMMLV según jurídica</t>
  </si>
  <si>
    <t>Procesos activos registrados en eKOGUI</t>
  </si>
  <si>
    <t>Procesos de más de 33.000 SMMLV registrados en eKOGUI</t>
  </si>
  <si>
    <r>
      <t>Procesos sin abogado asignado</t>
    </r>
    <r>
      <rPr>
        <sz val="11"/>
        <color rgb="FF223B7F"/>
        <rFont val="Arial"/>
        <family val="2"/>
      </rPr>
      <t>1️⃣</t>
    </r>
  </si>
  <si>
    <t>Procesos de más de 33.000 SMMLV con la pieza demanda5️⃣</t>
  </si>
  <si>
    <t>Calificación de riesgo</t>
  </si>
  <si>
    <t>3️⃣En el reporte de Activos verifique la columna Estado General del proceso</t>
  </si>
  <si>
    <t>Actualización</t>
  </si>
  <si>
    <t>Procesos eKOGUI - Sin calificación</t>
  </si>
  <si>
    <t>5️⃣Pudo ser remitida a la ANDJE o cargada en el sistema</t>
  </si>
  <si>
    <t>Procesos activos en eKOGUI con estado terminado3️⃣</t>
  </si>
  <si>
    <t>Provisión contable6️⃣</t>
  </si>
  <si>
    <t>Número Procesos</t>
  </si>
  <si>
    <t>Número provisión igual a cero</t>
  </si>
  <si>
    <t>Probabilidad de perder el caso - ALTA</t>
  </si>
  <si>
    <t>Probabilidad de perder el caso - MEDIA</t>
  </si>
  <si>
    <t>Probabilidad de perder el caso - BAJA</t>
  </si>
  <si>
    <t>Condenas</t>
  </si>
  <si>
    <t>Probabilidad de perder el caso - REMOTA</t>
  </si>
  <si>
    <t>Del total de procesos se debe incluir cuántos tienen una provisión igual a 0 de cada probabilidad de perder el caso.</t>
  </si>
  <si>
    <t>Procesos analizados</t>
  </si>
  <si>
    <t>Procesos terminados con ejecutoria</t>
  </si>
  <si>
    <t>Procesos desfavorables</t>
  </si>
  <si>
    <t>Procesos que generan erogación económica</t>
  </si>
  <si>
    <t>Procesos con valor condena mayor a cero</t>
  </si>
  <si>
    <t>En esta sección se presenta la información detallada de los procesos de arbitramentos.</t>
  </si>
  <si>
    <t>Para saber más sobre cómo completar la hoja de arbitramentos puede consultar la sección 5.5 (Hoja de Arbitramentos) de la Guía de Control Interno.</t>
  </si>
  <si>
    <t>Arbitramentos activos registrados en eKOGUI</t>
  </si>
  <si>
    <t>Arbitramentos terminados en eKOGUI</t>
  </si>
  <si>
    <t>Sin observaciones</t>
  </si>
  <si>
    <t>Comité de Conciliación</t>
  </si>
  <si>
    <t>En esta sección se presenta la información detallada de los comités de conciliación.</t>
  </si>
  <si>
    <t>Para saber más sobre cómo completar la hoja de Comités de Conciliación puede consultar la sección 5.6 (Hoja Comités de Conciliación) de la Guía de Control Interno</t>
  </si>
  <si>
    <t>Su entidad elaboró las fichas de conciliación a través del sistema eKOGUI durante el semestre II - 2024</t>
  </si>
  <si>
    <t>Fichas para decisión del comité</t>
  </si>
  <si>
    <t>Con fecha</t>
  </si>
  <si>
    <t>Sin fecha</t>
  </si>
  <si>
    <t>Total</t>
  </si>
  <si>
    <t>Procesos  arbitrales para decisión del comité</t>
  </si>
  <si>
    <t>Procesos  judiciales para decisión del comité</t>
  </si>
  <si>
    <t>Conciliaciones extrajudciales para decisión del comité</t>
  </si>
  <si>
    <t>Fichas con decisión del comité</t>
  </si>
  <si>
    <t>Procesos  arbitrales con decisión del comité</t>
  </si>
  <si>
    <t>Procesos  judiciales con decisión del comité</t>
  </si>
  <si>
    <t>Conciliaciones extrajudciales con decisión del comité</t>
  </si>
  <si>
    <t>1- Se realizaron validaciones con el Secretario Técnico del Comité de Conciliación y Defensa Jurídica de la entidad, determinándose que se realizaron  13 sesiones del Comité de Conciliación y se elaboraron 39 fichas de conciliación durante el segundo semestre 2024.
2- Se revisó una muestra de 10 fichas de conciliación correspondientes al segundo semestre 2024, para verificar consistencia y coherencia de la información, observándose que todas cumplen con los criterios establecidos para su trámite. Fichas revisadas: 256283, 257149, 294675, 257024, 270446, 282442, 296619,284093, 296637 y 300062.</t>
  </si>
  <si>
    <t>En esta sección se presenta la información detallada de la relación de pagos.</t>
  </si>
  <si>
    <t>Para saber más sobre cómo completar la hoja de pagos puede consultar la sección 5.7 (Hoja pagos) de la Guía de Control Interno.</t>
  </si>
  <si>
    <t>¿Su entidad gestiona en SIIF-MinHacienda?</t>
  </si>
  <si>
    <t>NO</t>
  </si>
  <si>
    <t>¿Cuántos pagos ha relacionado la entidad en eKOGUI?</t>
  </si>
  <si>
    <t>0 pagos ha relacionado la entidad en ekogui</t>
  </si>
  <si>
    <t xml:space="preserve">1-0 pagos Gestionados en SIIF de MinHacienda, por parte de condenas en contra
</t>
  </si>
  <si>
    <t>Comité</t>
  </si>
  <si>
    <t>Resumen</t>
  </si>
  <si>
    <t>Financiero</t>
  </si>
  <si>
    <t>Juridico</t>
  </si>
  <si>
    <t>Control interno</t>
  </si>
  <si>
    <t>Secretario</t>
  </si>
  <si>
    <t>Administrador</t>
  </si>
  <si>
    <t>Información</t>
  </si>
  <si>
    <t>Completitud</t>
  </si>
  <si>
    <t>Capacitación</t>
  </si>
  <si>
    <t>Preguntas generales</t>
  </si>
  <si>
    <t>Para decisión</t>
  </si>
  <si>
    <t>Con decisión</t>
  </si>
  <si>
    <t>Activos</t>
  </si>
  <si>
    <t>Terminados</t>
  </si>
  <si>
    <t>Mayores a 33000</t>
  </si>
  <si>
    <t>Calificación</t>
  </si>
  <si>
    <t>Provisión</t>
  </si>
  <si>
    <t>Fecha</t>
  </si>
  <si>
    <t>Tiene</t>
  </si>
  <si>
    <t>Creación</t>
  </si>
  <si>
    <t>Observación</t>
  </si>
  <si>
    <t>De la muestra, cuantos tienen el nombre correcto</t>
  </si>
  <si>
    <t>De la muestra cuantos tienen el correo electrónico correcto</t>
  </si>
  <si>
    <t>De la muestra, cuantos tienen la fecha de nacimiento correcta</t>
  </si>
  <si>
    <t>Gestiona comités</t>
  </si>
  <si>
    <t>Grestiona fichas</t>
  </si>
  <si>
    <t>Arbitrales con fecha</t>
  </si>
  <si>
    <t>Arbitrales sin fecha</t>
  </si>
  <si>
    <t>Judiciales con fecha</t>
  </si>
  <si>
    <t>Judiciales sin fecha</t>
  </si>
  <si>
    <t>Conciliaciones  con fecha</t>
  </si>
  <si>
    <t>Conciliaciones  sin fecha</t>
  </si>
  <si>
    <t>Arbitrales</t>
  </si>
  <si>
    <t>Conciliaciones</t>
  </si>
  <si>
    <t>Jurídica</t>
  </si>
  <si>
    <t>eKOGUI</t>
  </si>
  <si>
    <t>Sin abogado</t>
  </si>
  <si>
    <t xml:space="preserve">Terminados </t>
  </si>
  <si>
    <t>Activos con terminación</t>
  </si>
  <si>
    <t>más de 33.000 SMMLV según jurídica</t>
  </si>
  <si>
    <t>más de 33.000 SMMLV registrados en eKOGUI</t>
  </si>
  <si>
    <t>más de 33.000 SMMLV con la pieza demanda</t>
  </si>
  <si>
    <t>Procesos activos eKOGUI - Calidad demandado</t>
  </si>
  <si>
    <t xml:space="preserve">Ultimo semestre </t>
  </si>
  <si>
    <t>Anterior al ultimo semestre</t>
  </si>
  <si>
    <t>Sin calificación</t>
  </si>
  <si>
    <t>Alta</t>
  </si>
  <si>
    <t>Alta cero</t>
  </si>
  <si>
    <t>Media</t>
  </si>
  <si>
    <t>Media cero</t>
  </si>
  <si>
    <t>Baja</t>
  </si>
  <si>
    <t>Baja cero</t>
  </si>
  <si>
    <t>Remota</t>
  </si>
  <si>
    <t>Remota cero</t>
  </si>
  <si>
    <t>Activos juridica</t>
  </si>
  <si>
    <t>Activos eKOGUI</t>
  </si>
  <si>
    <t>Terminados juridica</t>
  </si>
  <si>
    <t>Terminados eKOGUI</t>
  </si>
  <si>
    <t>SIIF</t>
  </si>
  <si>
    <t>Gestión</t>
  </si>
  <si>
    <t>Entidad</t>
  </si>
  <si>
    <t>Detalle</t>
  </si>
  <si>
    <t>Nombre CI</t>
  </si>
  <si>
    <t>Para saber más sobre el contenido y cómo completar la hoja resumen puede consultar la sección 5.8 (Hoja resumen) de la Guía de Control Interno.</t>
  </si>
  <si>
    <t>Agencia Nacional de Defensa Jurídica del Estado</t>
  </si>
  <si>
    <t>Nombre de la entidad que reporta</t>
  </si>
  <si>
    <t>AUTORIDAD NACIONAL DE LICENCIAS AMBIENTALES-ANLA</t>
  </si>
  <si>
    <t>Nombre del Jefe de Control Interno que reporta</t>
  </si>
  <si>
    <t>No</t>
  </si>
  <si>
    <t>INFORMACIÓN USUARIOS</t>
  </si>
  <si>
    <t/>
  </si>
  <si>
    <t>COMITES DE CONCILIACIÓN</t>
  </si>
  <si>
    <t>Falta actualizar</t>
  </si>
  <si>
    <t>Completitud de roles</t>
  </si>
  <si>
    <t>Gestión de sesiones</t>
  </si>
  <si>
    <t>Usuarios activos</t>
  </si>
  <si>
    <t>Gestión de Fichas</t>
  </si>
  <si>
    <t>Información usuarios</t>
  </si>
  <si>
    <t>Fichas con decisión</t>
  </si>
  <si>
    <t>Nivel de capacitación</t>
  </si>
  <si>
    <t>ARBITRAMENTOS</t>
  </si>
  <si>
    <t>JUDICIALES</t>
  </si>
  <si>
    <t>Procesos arbitrales</t>
  </si>
  <si>
    <t>Procesos activos</t>
  </si>
  <si>
    <t>Porcentaje de registro</t>
  </si>
  <si>
    <t>Actualización más de 33.000 SMMLV</t>
  </si>
  <si>
    <t>PAGOS</t>
  </si>
  <si>
    <t>Procesos por abogado</t>
  </si>
  <si>
    <t>Uso del Módulo Pagos</t>
  </si>
  <si>
    <t>Provisión aparentemente inconsistente</t>
  </si>
  <si>
    <t>Realiza Pagos por SIIF</t>
  </si>
  <si>
    <t>Observaciones generales</t>
  </si>
  <si>
    <t xml:space="preserve">
1- En términos generales la entidad cuenta con información consistente. Se envía informe detallado a la Dirección General y a la Oficina Asesora Jurídica de la Autoridad Nacional de Licencias Ambientales -ANLA.
2-  De acuerdo con el porcentaje obtenido en el nivel de capacitaciones de los Usuarios del sistema, la Oficina de Control Interno, recomendará realizarlas con una periodicidad anual.</t>
  </si>
  <si>
    <t>*️⃣Nota: Los valores arrojados en esta hoja son solo para referencia y control del diligenciamiento, no deben ser usados para calificar, cualificar o comparar a las entidades, no hay valores buenos ni malos.</t>
  </si>
  <si>
    <r>
      <t>*️⃣</t>
    </r>
    <r>
      <rPr>
        <b/>
        <sz val="10"/>
        <color rgb="FF223B7F"/>
        <rFont val="Nunito Sans Normal"/>
      </rPr>
      <t xml:space="preserve"> CERTIFICACION DE INFORMACIÓN LITIGIOSA eKOGUI, DE QUE TRATA El ARTICULO 2.2.3.4.1.14 DEL DECRETO 1069 de 2015</t>
    </r>
    <r>
      <rPr>
        <sz val="10"/>
        <color rgb="FF223B7F"/>
        <rFont val="Nunito Sans Normal"/>
      </rPr>
      <t>.
En mi calidad de Jefe de Oficina de Control Interno o quien haga sus veces, certifico que se realizó la verificación del cumplimiento de las obligaciones establecidas en el Capitulo 4 del Decreto 1069 de 2015, para los usuarios del Sistema Único de Gestión e Información de la Actividad Litigiosa del Estado - eKOGUI, de conformidad con los lineamientos señalados por la Agencia Nacional de Defensa Jurídica del Estado y los procedimientos de auditoria interna definidos por la entidad.</t>
    </r>
  </si>
  <si>
    <t>Firma Jefe de Control Interno</t>
  </si>
  <si>
    <t>ADMINISTRADORA COLOMBIANA DE PENSIONES-COLPENSIONES</t>
  </si>
  <si>
    <t>SEGUNDO</t>
  </si>
  <si>
    <t xml:space="preserve">31 DE DICIEMBRE </t>
  </si>
  <si>
    <t>ADMINISTRADORA DE LOS RECURSOS DEL SISTEMA GENERAL DE SEGURIDAD SOCIAL EN SALUD-ADRES</t>
  </si>
  <si>
    <t>PRIMER</t>
  </si>
  <si>
    <t xml:space="preserve">30 DE JUNIO </t>
  </si>
  <si>
    <t>ADMINISTRADORA DEL MONOPOLIO RENTISTICO DE LOS JUEGOS DE SUERTE Y AZAR-COLJUEGOS</t>
  </si>
  <si>
    <t>AGENCIA COLOMBIANA PARA LA REINCORPORACION Y NORMALIZACION-ANR</t>
  </si>
  <si>
    <t>Porcentaje diligenciado</t>
  </si>
  <si>
    <t>AGENCIA DE DESARROLLO RURAL-ADR</t>
  </si>
  <si>
    <t>AGENCIA DE RENOVACION DEL TERRITORIO-ART</t>
  </si>
  <si>
    <t>AGENCIA DEL INSPECTOR GENERAL DE TRIBUTOS, RENTAS Y CONTRIBUCIONES PARAFISCALES-ITRC</t>
  </si>
  <si>
    <t>AGENCIA LOGISTICA DE LAS FUERZAS MILITARES-ALFM</t>
  </si>
  <si>
    <t>AGENCIA NACIONAL DE CONTRATACION PUBLICA - COLOMBIA COMPRA EFICIENTE-CCE</t>
  </si>
  <si>
    <t>AGENCIA NACIONAL DE DEFENSA JURIDICA DEL ESTADO-ANDJE</t>
  </si>
  <si>
    <t>AGENCIA NACIONAL DE HIDROCARBUROS-ANH</t>
  </si>
  <si>
    <t>AGENCIA NACIONAL DE INFRAESTRUCTURA-ANI</t>
  </si>
  <si>
    <t>AGENCIA NACIONAL DE MINERIA-ANM</t>
  </si>
  <si>
    <t>SEMESTRE</t>
  </si>
  <si>
    <t>OPCIONES</t>
  </si>
  <si>
    <t>1er</t>
  </si>
  <si>
    <t>AGENCIA NACIONAL DE SEGURIDAD VIAL-ANSV</t>
  </si>
  <si>
    <t>¿Actual?</t>
  </si>
  <si>
    <t>2do</t>
  </si>
  <si>
    <t>AGENCIA NACIONAL DE TIERRAS-ANT</t>
  </si>
  <si>
    <t>AGENCIA NACIONAL DEL ESPECTRO-ANE</t>
  </si>
  <si>
    <t>AGENCIA NACIONAL INMOBILIARIA VIRGILIO BARCO VARGAS-</t>
  </si>
  <si>
    <t>AGENCIA PRESIDENCIAL DE COOPERACION INTERNACIONAL DE COLOMBIA-APC</t>
  </si>
  <si>
    <t>ARCHIVO GENERAL DE LA NACION-AGN</t>
  </si>
  <si>
    <t>ARCO GRUPO BANCOLDEX S.A. COMPANIA DE FINANCIAMIENTO-LEASING BANCOLDEX</t>
  </si>
  <si>
    <t>¿Habilitado?</t>
  </si>
  <si>
    <t>ARMADA NACIONAL-ARC</t>
  </si>
  <si>
    <t>ARTESANIAS DE COLOMBIA S.A.-</t>
  </si>
  <si>
    <t>¿Tiene pagos?</t>
  </si>
  <si>
    <t>AUDITORIA GENERAL DE LA REPUBLICA-AGR</t>
  </si>
  <si>
    <t>AUTORIDAD NACIONAL DE ACUICULTURA Y PESCA-AUNAP</t>
  </si>
  <si>
    <t>Año en curso</t>
  </si>
  <si>
    <t>AUTORIDAD NACIONAL DE TELEVISIÓN EN LIQUIDACIÓN-ANTV</t>
  </si>
  <si>
    <t>BANCO AGRARIO DE COLOMBIA S.A.-BANAGRARIO</t>
  </si>
  <si>
    <t>BANCO DE COMERCIO EXTERIOR DE COLOMBIA S.A.-BANCOLDEX</t>
  </si>
  <si>
    <t>BANCO DE LA REPUBLICA-BANREP</t>
  </si>
  <si>
    <t>¿Uso de módulo de pagos?</t>
  </si>
  <si>
    <t>SÍ</t>
  </si>
  <si>
    <t>BIOENERGY S.A.S.-</t>
  </si>
  <si>
    <t>Respuesta</t>
  </si>
  <si>
    <t>BIOENERGY ZONA FRANCA S.A.S.-</t>
  </si>
  <si>
    <t>CAJA DE COMPENSACION FAMILIAR CAMPESINA- COMCAJA-COMCAJA</t>
  </si>
  <si>
    <t>CAJA DE RETIRO DE LAS FUERZAS MILITARES-CREMIL</t>
  </si>
  <si>
    <t>CAJA DE SUELDOS DE RETIRO DE LA POLICIA NACIONAL-CASUR</t>
  </si>
  <si>
    <t>CAJA PROMOTORA DE VIVIENDA MILITAR Y DE POLICIA-CAJAHONOR</t>
  </si>
  <si>
    <t xml:space="preserve">CAMARA DE REPRESENTANTES-CAMARA </t>
  </si>
  <si>
    <t>CANAL REGIONAL DE TELEVISION DEL CARIBE LTDA-TELECARIBE</t>
  </si>
  <si>
    <t>CANAL REGIONAL DE TELEVISION TEVEANDINA LTDA-TV ANDINA</t>
  </si>
  <si>
    <t>CENIT TRANSPORTE Y LOGISTICA DE HIDROCARBUROS-CENIT</t>
  </si>
  <si>
    <t>CENTRAL DE ABASTOS DE CUCUTA S.A.- EN LIQUIDACION--CENABASTOS S.A.</t>
  </si>
  <si>
    <t>CENTRAL DE INVERSIONES S.A.-CISA</t>
  </si>
  <si>
    <t>CENTRALES ELECTRICAS DE NARINO S.A. E.S.P.-CEDENAR</t>
  </si>
  <si>
    <t>CENTRALES ELECTRICAS DEL CAUCA S.A. E.S.P.-CEDELCA</t>
  </si>
  <si>
    <t>CENTRO DE DIAGNÓSTICO AUTOMOTOR DE CALDAS-</t>
  </si>
  <si>
    <t>CENTRO DERMATOLOGICO FEDERICO LLERAS ACOSTA EMPRESA SOCIAL DEL ESTADO-</t>
  </si>
  <si>
    <t>CENTRO NACIONAL DE MEMORIA HISTORICA-</t>
  </si>
  <si>
    <t>CLUB MILITAR DE OFICIALES-CLUB MILITAR</t>
  </si>
  <si>
    <t>COMANDO GENERAL DE LAS FUERZAS MILITARES-CGFM</t>
  </si>
  <si>
    <t>COMISION DE REGULACION DE AGUA POTABLE Y SANEAMIENTO BASICO-CRA</t>
  </si>
  <si>
    <t>COMISION DE REGULACION DE COMUNICACIONES-CRC</t>
  </si>
  <si>
    <t>COMISION DE REGULACION DE ENERGIA Y GAS-CREG</t>
  </si>
  <si>
    <t>COMISION NACIONAL DEL SERVICIO CIVIL-CNSC</t>
  </si>
  <si>
    <t>COMISION PARA EL ESCLARECIMIENTO DE LA VERDAD, LA CONVIVENCIA Y LA NO REPETICION-CEV</t>
  </si>
  <si>
    <t>COMISIONADO PARA LA POLICIA- MINISTERIO DE DEFENSA NACIONAL-</t>
  </si>
  <si>
    <t>COMPANIA DE EXPERTOS EN MERCADO S.A - XM S.A -XM S.A.</t>
  </si>
  <si>
    <t>COMPUTADORES PARA EDUCAR-CPE</t>
  </si>
  <si>
    <t>CONCESION COSTERA CARTAGENA BARRANQUILLA S.A.S-</t>
  </si>
  <si>
    <t>CONSEJO NACIONAL ELECTORAL-CNE</t>
  </si>
  <si>
    <t>CONSEJO PROFESIONAL NACIONAL DE ARQUITECTURA Y SUS PROFESIONALES AUXILIARES-CPNAA</t>
  </si>
  <si>
    <t>CONSEJO PROFESIONAL NACIONAL DE INGENIERIA-COPNIA</t>
  </si>
  <si>
    <t>CONSORCIO FONDO COLOMBIA EN PAZ 2019-PA-FCP</t>
  </si>
  <si>
    <t>CONTRALORIA GENERAL DE LA REPUBLICA-CGR</t>
  </si>
  <si>
    <t>CORPORACION  AUTONOMA REGIONAL DEL ALTO MAGDALENA-CAM</t>
  </si>
  <si>
    <t>CORPORACION AUTONOMA REGIONAL DE BOYACA-CORPOBOYACA</t>
  </si>
  <si>
    <t>CORPORACION AUTONOMA REGIONAL DE CALDAS-CORPOCALDAS</t>
  </si>
  <si>
    <t>CORPORACION AUTONOMA REGIONAL DE CHIVOR -CORPOCHIVOR</t>
  </si>
  <si>
    <t>CORPORACION AUTONOMA REGIONAL DE CUNDINAMARCA-CAR</t>
  </si>
  <si>
    <t>CORPORACION AUTONOMA REGIONAL DE LA FRONTERA NORORIENTAL-CORPONOR</t>
  </si>
  <si>
    <t>CORPORACION AUTONOMA REGIONAL DE LA GUAJIRA-CORPOGUAJIRA</t>
  </si>
  <si>
    <t>CORPORACION AUTONOMA REGIONAL DE LA ORINOQUIA-CORPORINOQUIA</t>
  </si>
  <si>
    <t>CORPORACION AUTONOMA REGIONAL DE LAS CUENCAS DE LOS RIOS NEGRO Y NARE-CORNARE</t>
  </si>
  <si>
    <t>CORPORACION AUTONOMA REGIONAL DE LOS VALLES DEL SINU Y DEL SAN JORGE-CVS</t>
  </si>
  <si>
    <t>CORPORACION AUTONOMA REGIONAL DE NARINO-CORPONARINO</t>
  </si>
  <si>
    <t>CORPORACION AUTONOMA REGIONAL DE RISARALDA-CARDER</t>
  </si>
  <si>
    <t>CORPORACION AUTONOMA REGIONAL DE SANTANDER-CAS</t>
  </si>
  <si>
    <t>CORPORACION AUTONOMA REGIONAL DE SUCRE-CARSUCRE</t>
  </si>
  <si>
    <t>CORPORACION AUTONOMA REGIONAL DEL ATLANTICO-CRA</t>
  </si>
  <si>
    <t>CORPORACION AUTONOMA REGIONAL DEL CANAL DEL DIQUE-CARDIQUE</t>
  </si>
  <si>
    <t>CORPORACION AUTONOMA REGIONAL DEL CAUCA-CRC</t>
  </si>
  <si>
    <t>CORPORACION AUTONOMA REGIONAL DEL CENTRO DE ANTIOQUIA-CORANTIOQUIA</t>
  </si>
  <si>
    <t>CORPORACION AUTONOMA REGIONAL DEL CESAR-CORPOCESAR</t>
  </si>
  <si>
    <t>CORPORACION AUTONOMA REGIONAL DEL GUAVIO-CORPOGUAVIO</t>
  </si>
  <si>
    <t>CORPORACION AUTONOMA REGIONAL DEL MAGDALENA-CORPAMAG</t>
  </si>
  <si>
    <t>CORPORACION AUTONOMA REGIONAL DEL QUINDIO-CRQ</t>
  </si>
  <si>
    <t>CORPORACION AUTONOMA REGIONAL DEL RIO GRANDE DEL MAGDALENA-CORMAGDALENA</t>
  </si>
  <si>
    <t>CORPORACION AUTONOMA REGIONAL DEL SUR DE BOLIVAR-CARCSB</t>
  </si>
  <si>
    <t>CORPORACION AUTONOMA REGIONAL DEL TOLIMA-CORTOLIMA</t>
  </si>
  <si>
    <t>CORPORACION AUTONOMA REGIONAL DEL VALLE DEL CAUCA-CVC</t>
  </si>
  <si>
    <t>CORPORACION AUTONOMA REGIONAL PARA EL DESARROLLO SOSTENIBLE DEL CHOCO-CODECHOCO</t>
  </si>
  <si>
    <t>CORPORACION AUTONOMA REGIONAL PARA LA DEFENSA DE LA MESETA DE BUCARAMANGA-CDMB</t>
  </si>
  <si>
    <t>CORPORACION COLOMBIANA DE INVESTIGACION AGROPECUARIA-CORPOICA</t>
  </si>
  <si>
    <t>CORPORACION DE CIENCIA Y TECNOLOGIA PARA EL DESARROLLO DE LA INDUSTRIA NAVAL, MARITIMA Y FLUVIAL-COTECMAR</t>
  </si>
  <si>
    <t>CORPORACION DE LA INDUSTRIA AERONAUTICA COLOMBIANA S.A.-CIAC</t>
  </si>
  <si>
    <t>CORPORACION NACIONAL PARA LA RECONSTRUCCION DE LA CUENCA DEL RIO PAEZ Y ZONAS ALEDANAS-NASA KIWE</t>
  </si>
  <si>
    <t>CORPORACION PARA EL DESARROLLO SOSTENIBLE DE LA MOJANA Y EL SAN JORGE-CORPOMOJANA</t>
  </si>
  <si>
    <t>CORPORACION PARA EL DESARROLLO SOSTENIBLE DEL ARCHIPIELAGO DE SAN ANDRES PROVIDENCIA Y SANTA CATALINA-CORALINA</t>
  </si>
  <si>
    <t>CORPORACION PARA EL DESARROLLO SOSTENIBLE DEL AREA DE MANEJO ESPECIAL LA MACARENA-CORMACARENA</t>
  </si>
  <si>
    <t>CORPORACION PARA EL DESARROLLO SOSTENIBLE DEL NORTE Y ORIENTE DE LA AMAZONIA-CDA</t>
  </si>
  <si>
    <t>CORPORACION PARA EL DESARROLLO SOSTENIBLE DEL SUR DE LA AMAZONIA-CORPOAMAZONIA</t>
  </si>
  <si>
    <t>CORPORACION PARA EL DESARROLLO SOSTENIBLE DEL URABA-CORPOURABA</t>
  </si>
  <si>
    <t>DEFENSA CIVIL COLOMBIANA-DC</t>
  </si>
  <si>
    <t>DEFENSORIA DEL PUEBLO-</t>
  </si>
  <si>
    <t>DEPARTAMENTO ADMINISTRATIVO DE LA FUNCION PUBLICA-DAFP</t>
  </si>
  <si>
    <t>DEPARTAMENTO ADMINISTRATIVO DE LA PRESIDENCIA DE LA REPUBLICA-DAPRE</t>
  </si>
  <si>
    <t>DEPARTAMENTO ADMINISTRATIVO DIRECCION NACIONAL DE INTELIGENCIA-DNI</t>
  </si>
  <si>
    <t>DEPARTAMENTO ADMINISTRATIVO NACIONAL DE ESTADISTICA-DANE</t>
  </si>
  <si>
    <t>DEPARTAMENTO ADMINISTRATIVO PARA LA PROSPERIDAD SOCIAL-DPS</t>
  </si>
  <si>
    <t>DEPARTAMENTO NACIONAL DE PLANEACION-DNP</t>
  </si>
  <si>
    <t>DIRECCION DE IMPUESTOS Y ADUANAS NACIONALES - DIAN -NIVEL CENTRAL-DIAN</t>
  </si>
  <si>
    <t>DIRECCION DE SANIDAD DE LA POLICIA NACIONAL-DISAN</t>
  </si>
  <si>
    <t>DIRECCION EJECUTIVA DE ADMINISTRACION JUDICIAL - NIVEL CENTRAL-DEAJ</t>
  </si>
  <si>
    <t>DIRECCION GENERAL DE LA POLICIA NACIONAL-PONAL</t>
  </si>
  <si>
    <t>DIRECCION GENERAL DE SANIDAD MILITAR -DGSM</t>
  </si>
  <si>
    <t>DIRECCION GENERAL MARITIMA -DIMAR</t>
  </si>
  <si>
    <t>DIRECCION NACIONAL DE BOMBEROS DE COLOMBIA-DNBC</t>
  </si>
  <si>
    <t>DIRECCION NACIONAL DE DERECHO DE AUTOR-DNDA</t>
  </si>
  <si>
    <t>ECOPETROL S.A. - NIVEL CENTRAL-ECOPETROL</t>
  </si>
  <si>
    <t>EJERCITO NACIONAL -EJC</t>
  </si>
  <si>
    <t>ELECTRIFICADORA DEL CAQUETA S.A. E.S.P.-ELECTROCAQUETA</t>
  </si>
  <si>
    <t>ELECTRIFICADORA DEL HUILA S.A. E.S.P.-ELECTROHUILA</t>
  </si>
  <si>
    <t>ELECTRIFICADORA DEL META S.A. E.S.P.-EMSA</t>
  </si>
  <si>
    <t>ELECTRIFICADORA DEL TOLIMA SA  EMPRESA DE SERVICIOS PUBLICOS ELECTROLIMA SA ESP EN LIQUIDACION-ELECTROLIMA</t>
  </si>
  <si>
    <t>EMPRESA COLOMBIANA DE PETROLEOS - ECOPETROL - REGIONAL ORINOQUIA-ECOPETROL</t>
  </si>
  <si>
    <t>EMPRESA COLOMBIANA DE PRODUCTOS VETERINARIOS S.A.-VECOL</t>
  </si>
  <si>
    <t>EMPRESA DE ENERGIA DEL AMAZONAS S.A. E.S.P.-</t>
  </si>
  <si>
    <t>EMPRESA DE ENERGIA DEL ARCHIPIELAGO DE SAN ANDRES, PROVIDENCIA Y SANTA CATALINA S.A. E.S.P.-EADAS SA ESP</t>
  </si>
  <si>
    <t>EMPRESA DE TELECOMUNICACIONES DE BUCARAMANGA S.A E.S.P -TELEBUCARAMANGA</t>
  </si>
  <si>
    <t xml:space="preserve">EMPRESA DISTRIBUIDORA DEL PACIFICO S.A. E.S.P.-DISPAC </t>
  </si>
  <si>
    <t>EMPRESA NACIONAL PROMOTORA DEL DESARROLLO TERRITORIAL-ENTERRITORIO</t>
  </si>
  <si>
    <t>EMPRESA PUBLICA DE ALCANTARILLADO DE SANTANDER S.A. E.S.P.-EMPAS</t>
  </si>
  <si>
    <t>EMPRESA URRA S.A. E.S.P.-URRÁ</t>
  </si>
  <si>
    <t>ESCUELA SUPERIOR DE ADMINISTRACION PUBLICA-ESAP</t>
  </si>
  <si>
    <t>ESCUELA TECNOLOGICA INSTITUTO TECNICO CENTRAL-ITC</t>
  </si>
  <si>
    <t>ESENTTIA MASTERBATCH LTDA-ESENTTIA MB</t>
  </si>
  <si>
    <t>ESENTTIA S.A-</t>
  </si>
  <si>
    <t>FIDEICOMISO ADMINISTRACION DE CONTINGENCIAS CONCESIONES SALINAS-</t>
  </si>
  <si>
    <t>FIDEICOMISO ALCALIS RECONOCIMIENTO DE PENSIONES-</t>
  </si>
  <si>
    <t>FIDEICOMISO CREDITOS LITIGIOSOS ALCALIS-</t>
  </si>
  <si>
    <t>FIDEICOMISO CREDITOS LITIGIOSOS IFI-</t>
  </si>
  <si>
    <t>FIDEICOMISO DE PROMOCION DE EXPORTACIONES PROCOLOMBIA-PROCOLOMBIA</t>
  </si>
  <si>
    <t>FIDEICOMISO EMSOLMEC-</t>
  </si>
  <si>
    <t>FIDEICOMISO FONDO NACIONAL DE SALUD-FONDOPPL</t>
  </si>
  <si>
    <t>FIDEICOMISO IFI PENSIONES-</t>
  </si>
  <si>
    <t>FIDUCIARIA COLOMBIANA DE COMERCIO EXTERIOR S.A.-FIDUCOLDEX</t>
  </si>
  <si>
    <t>FIDUCIARIA LA PREVISORA S.A.-FIDUPREVISORA</t>
  </si>
  <si>
    <t>FINANCIERA DE DESARROLLO NACIONAL-FDN</t>
  </si>
  <si>
    <t>FINANCIERA DE DESARROLLO TERRITORIAL S.A.-FINDETER</t>
  </si>
  <si>
    <t xml:space="preserve">FISCALIA GENERAL DE LA NACION-FISCALIA </t>
  </si>
  <si>
    <t>FONDO ADAPTACION-</t>
  </si>
  <si>
    <t>FONDO DE BIENESTAR SOCIAL DE LA CONTALORIA GENERAL DE LA REPUBLICA-FBSCGR</t>
  </si>
  <si>
    <t>FONDO DE DESARROLLO DE LA EDUCACION SUPERIOR-FODESEP</t>
  </si>
  <si>
    <t>FONDO DE FINANCIAMIENTO DE LA INFRAESTRUCTURA EDUCATIVA-FFIE</t>
  </si>
  <si>
    <t>FONDO DE GARANTIAS DE ENTIDADES COOPERATIVAS-FOGACOOP</t>
  </si>
  <si>
    <t>FONDO DE GARANTIAS DE INSTITUCIONES FINANCIERAS-FOGAFIN</t>
  </si>
  <si>
    <t>FONDO DE PASIVO SOCIAL DE FERROCARRILES NACIONALES DE COLOMBIA-FPS</t>
  </si>
  <si>
    <t>FONDO DE PRESTACIONES SOCIALES DEL MAGISTERIO-FOMAG</t>
  </si>
  <si>
    <t>FONDO DE PREVISION SOCIAL DEL CONGRESO DE LA REPUBLICA-FONPRECON</t>
  </si>
  <si>
    <t>FONDO DE TECNOLOGIAS DE LA INFORMACION Y LAS COMUNICACIONES-FONTIC</t>
  </si>
  <si>
    <t>FONDO NACIONAL DE AHORRO-FNA</t>
  </si>
  <si>
    <t>FONDO NACIONAL DE ESTUPEFACIENTES-FNE</t>
  </si>
  <si>
    <t>FONDO NACIONAL DE GARANTIAS S.A.-FNG</t>
  </si>
  <si>
    <t>FONDO NACIONAL DE VIVIENDA-FONVIVIENDA</t>
  </si>
  <si>
    <t>FONDO NACIONAL DEL PASIVO PENSIONAL Y PRESTACIONAL DE LA ELECTRIFICADORA DEL CARIBE S.A. E.S.P –FONECA-FONECA</t>
  </si>
  <si>
    <t>FONDO PARA EL FINANCIAMIENTO DEL SECTOR AGROPECUARIO-FINAGRO</t>
  </si>
  <si>
    <t>FONDO ROTATORIO DE LA POLICIA NACIONAL-FORPO</t>
  </si>
  <si>
    <t>FONDO ROTATORIO DE LA REGISTRADURIA NACIONAL DEL ESTADO CIVIL-</t>
  </si>
  <si>
    <t>FONDO ROTATORIO DEL DEPARTAMENTO ADMINISTRATIVO NACIONAL DE ESTADISTICA-FONDANE</t>
  </si>
  <si>
    <t>FONDO ROTATORIO DEL MINISTERIO DE RELACIONES EXTERIORES-</t>
  </si>
  <si>
    <t>FONDO SOCIAL DE VIVIENDA DE LA REGISTRADURIA NACIONAL DEL ESTADO CIVIL-</t>
  </si>
  <si>
    <t>FUERZA AEREA COLOMBIANA-FAC</t>
  </si>
  <si>
    <t xml:space="preserve">GENERADORA Y COMERCIALIZADORA DE ENERGIA DEL CARIBE S.A. E.S.P.-GECELCA </t>
  </si>
  <si>
    <t xml:space="preserve">GESTION ENERGETICA S.A. E.S.P.-GENSA </t>
  </si>
  <si>
    <t>HOSPITAL MILITAR CENTRAL-</t>
  </si>
  <si>
    <t>IMPRENTA NACIONAL DE COLOMBIA-</t>
  </si>
  <si>
    <t>INDUSTRIA MILITAR-INDUMIL</t>
  </si>
  <si>
    <t>INFRAESTRUCTURA ASSET MANAGEMENT COLOMBIA S.A.S.-INFRAMCO</t>
  </si>
  <si>
    <t>INSTITUTO AMAZONICO DE INVESTIGACIONES CIENTIFICAS-SINCHI</t>
  </si>
  <si>
    <t>INSTITUTO CARO Y CUERVO-</t>
  </si>
  <si>
    <t>INSTITUTO COLOMBIANO AGROPECUARIO-ICA</t>
  </si>
  <si>
    <t>INSTITUTO COLOMBIANO DE ANTROPOLOGIA E HISTORIA-ICANH</t>
  </si>
  <si>
    <t>INSTITUTO COLOMBIANO DE BIENESTAR FAMILIAR - NIVEL CENTRAL-ICBF</t>
  </si>
  <si>
    <t>INSTITUTO COLOMBIANO DE CREDITO EDUCATIVO Y ESTUDIOS TECNICOS EN EL EXTERIOR MARIANO OSPINA PEREZ-ICETEX</t>
  </si>
  <si>
    <t>INSTITUTO COLOMBIANO DE DESARROLLO RURAL - INCODER-INCODER</t>
  </si>
  <si>
    <t>INSTITUTO COLOMBIANO PARA LA EVALUACION DE LA EDUCACION-ICFES</t>
  </si>
  <si>
    <t>INSTITUTO DE CASAS FISCALES DEL EJERCITO-ICFE</t>
  </si>
  <si>
    <t>INSTITUTO DE EVALUACION TECNOLOGICA EN SALUD-IETS</t>
  </si>
  <si>
    <t>INSTITUTO DE HIDROLOGIA, METEOROLOGIA Y ESTUDIOS AMBIENTALES-IDEAM</t>
  </si>
  <si>
    <t>INSTITUTO DE INVESTIGACION DE RECURSOS BIOLOGICOS ALEXANDER VON HUMBOLDT-HUMBOLDT</t>
  </si>
  <si>
    <t>INSTITUTO DE INVESTIGACIONES AMBIENTALES DEL PACIFICO JOHN VON NEUMANN-IIAP</t>
  </si>
  <si>
    <t>INSTITUTO DE INVESTIGACIONES MARINAS Y COSTERAS JOSE BENITO VIVES DE ANDREIS-INVEMAR</t>
  </si>
  <si>
    <t>INSTITUTO DE PLANIFICACION Y PROMOCION DE SOLUCIONES ENERGETICAS PARA LAS ZONAS NO INTERCONECTADAS-IPSE</t>
  </si>
  <si>
    <t>INSTITUTO GEOGRAFICO AGUSTIN CODAZZI-IGAC</t>
  </si>
  <si>
    <t>INSTITUTO NACIONAL DE CANCEROLOGIA - EMPRESA SOCIAL DEL ESTADO-</t>
  </si>
  <si>
    <t xml:space="preserve">INSTITUTO NACIONAL DE FORMACION TECNICA PROFESIONAL DE SAN JUAN DEL CESAR-INFOTEP </t>
  </si>
  <si>
    <t>INSTITUTO NACIONAL DE FORMACION TECNICA PROFESIONAL DEL DEPARTAMENTO DE SAN ANDRES, PROVIDENCIA Y SANTA CATALINA-INFOTEP SAN ANDRES</t>
  </si>
  <si>
    <t>INSTITUTO NACIONAL DE MEDICINA LEGAL Y CIENCIAS FORENSES-</t>
  </si>
  <si>
    <t>INSTITUTO NACIONAL DE METROLOGIA-INM</t>
  </si>
  <si>
    <t>INSTITUTO NACIONAL DE SALUD-INS</t>
  </si>
  <si>
    <t>INSTITUTO NACIONAL DE VIAS-INVIAS</t>
  </si>
  <si>
    <t>INSTITUTO NACIONAL DE VIGILANCIA DE MEDICAMENTOS Y ALIMENTOS-INVIMA</t>
  </si>
  <si>
    <t>INSTITUTO NACIONAL PARA CIEGOS-INCI</t>
  </si>
  <si>
    <t>INSTITUTO NACIONAL PARA SORDOS-INSOR</t>
  </si>
  <si>
    <t>INSTITUTO NACIONAL PENITENCIARIO Y CARCELARIO-INPEC</t>
  </si>
  <si>
    <t>INSTITUTO TECNICO NACIONAL DE COMERCIO SIMON RODRIGUEZ-INTENALCO</t>
  </si>
  <si>
    <t>INSTITUTO TOLIMENSE DE FORMACION TECNICA PROFESIONAL-ITFIP</t>
  </si>
  <si>
    <t>INTERCOLOMBIA S.A. E.S.P-INTERCOLOLOMBIA S.A</t>
  </si>
  <si>
    <t>INTERCONEXION ELECTRICA S.A. E.S.P.-ISA</t>
  </si>
  <si>
    <t>INTERNEXA S.A-</t>
  </si>
  <si>
    <t>JURISDICCION ESPECIAL PARA LA PAZ-JEP</t>
  </si>
  <si>
    <t>JUSTICIA PENAL MILITAR -JPM</t>
  </si>
  <si>
    <t>LA PREVISORA COMPAÑIA DE SEGUROS - RECOBROS Y SALVAMENTOS-PREVISORA</t>
  </si>
  <si>
    <t>LA PREVISORA S.A. COMPANIA DE SEGUROS-PREVISORA</t>
  </si>
  <si>
    <t>MINISTERIO DE AGRICULTURA Y DESARROLLO RURAL-MADR</t>
  </si>
  <si>
    <t>MINISTERIO DE AMBIENTE Y DESARROLLO SOSTENIBLE-MINAMBIENTE</t>
  </si>
  <si>
    <t>MINISTERIO DE CIENCIA  TECNOLOGÍA E INNOVACIÓN-MINCIENCIAS</t>
  </si>
  <si>
    <t>MINISTERIO DE COMERCIO, INDUSTRIA Y TURISMO-MINCIT</t>
  </si>
  <si>
    <t>MINISTERIO DE CULTURA-MINCULTURA</t>
  </si>
  <si>
    <t>MINISTERIO DE DEFENSA NACIONAL-MINDEFENSA</t>
  </si>
  <si>
    <t>MINISTERIO DE EDUCACION NACIONAL-MEN</t>
  </si>
  <si>
    <t>MINISTERIO DE EDUCACION NACIONAL - COMPARTIDO-MEN</t>
  </si>
  <si>
    <t>MINISTERIO DE HACIENDA Y CREDITO PUBLICO-MINHACIENDA</t>
  </si>
  <si>
    <t>MINISTERIO DE JUSTICIA Y DEL DERECHO-MINJUSTICIA</t>
  </si>
  <si>
    <t>MINISTERIO DE MINAS Y ENERGIA-MINMINAS</t>
  </si>
  <si>
    <t>MINISTERIO DE RELACIONES EXTERIORES-</t>
  </si>
  <si>
    <t>MINISTERIO DE SALUD Y PROTECCION SOCIAL-MINSALUD</t>
  </si>
  <si>
    <t>MINISTERIO DE TECNOLOGIAS DE LA INFORMACION Y LAS COMUNICACIONES-MINTIC</t>
  </si>
  <si>
    <t>MINISTERIO DE TRANSPORTE-MINTRANSPORTE</t>
  </si>
  <si>
    <t>MINISTERIO DE VIVIENDA, CIUDAD Y TERRITORIO-MINVIVIENDA</t>
  </si>
  <si>
    <t>MINISTERIO DEL DEPORTE-</t>
  </si>
  <si>
    <t>MINISTERIO DEL INTERIOR-MININTERIOR</t>
  </si>
  <si>
    <t>MINISTERIO DEL TRABAJO-MINTRABAJO</t>
  </si>
  <si>
    <t>OLEODUCTO BICENTENARIO DE COLOMBIA S.A.S.-</t>
  </si>
  <si>
    <t xml:space="preserve">OLEODUCTO CENTRAL S.A.S-OCENSA </t>
  </si>
  <si>
    <t>OLEODUCTO DE COLOMBIA S.A.-ODC</t>
  </si>
  <si>
    <t xml:space="preserve">OPERACIONES TECNOLOGICAS Y COMERCIALES S.A.S.-OPTECOM </t>
  </si>
  <si>
    <t>ORGANISMO NACIONAL DE ACREDITACION-ONAC</t>
  </si>
  <si>
    <t>PAP CAJA AGRARIA PENSIONES-</t>
  </si>
  <si>
    <t>PAR - PATRIMONIO AUTONOMO DE REMANENTES DE TELECOMUNICACIONES-</t>
  </si>
  <si>
    <t>PAR BANCO CAFETERO EN LIQUIDACION-</t>
  </si>
  <si>
    <t>PAR BANCO DEL ESTADO EN LIQUIDACION-</t>
  </si>
  <si>
    <t>PAR BCH EN LIQUIDACION-</t>
  </si>
  <si>
    <t>PAR BCH EN LIQUIDACION - FIDUAGRARIA-</t>
  </si>
  <si>
    <t>PAR CAJA AGRARIA EN LIQUIDACION C.A.L-</t>
  </si>
  <si>
    <t>PAR CAPRECOM LIQUIDADO-</t>
  </si>
  <si>
    <t>PAR E.S.E ANTONIO NARINO-</t>
  </si>
  <si>
    <t>PAR INCODER EN LIQUIDACION-</t>
  </si>
  <si>
    <t>PAR INURBE EN LIQUIDACION-</t>
  </si>
  <si>
    <t>PARQUES NACIONALES NATURALES DE COLOMBIA-</t>
  </si>
  <si>
    <t>PATRIMONIO AUTONOMO BANCO CAFETERO-</t>
  </si>
  <si>
    <t>PATRIMONIO AUTONOMO BANCO CENTRAL HIPOTECARIO EN LIQUIDACION -PROCESOS--</t>
  </si>
  <si>
    <t>PATRIMONIO AUTONOMO CAJANAL E.I.C.E. EN LIQUIDACION-</t>
  </si>
  <si>
    <t>PATRIMONIO AUTONOMO CAJANAL EICE EN LIQUIDACION CNPS CUOTAS PARTES PENSIONALES-</t>
  </si>
  <si>
    <t>PATRIMONIO AUTÓNOMO COLOMBIA PRODUCTIVA-</t>
  </si>
  <si>
    <t>PATRIMONIO AUTONOMO DE REMANENTES COMISION NACIONAL DE TELEVISION -PARCNTV</t>
  </si>
  <si>
    <t>PATRIMONIO AUTONOMO DE REMANENTES DEL EXTINTO DEPARTAMENTO ADMINISTRATIVO DAS Y SU FONDO ROTATORIO-PAR DAS</t>
  </si>
  <si>
    <t>PATRIMONIO AUTONOMO DE REMANENTES DEL ISS EN LIQUIDACION-PAR ISS</t>
  </si>
  <si>
    <t>PATRIMONIO AUTONOMO DE REMANENTES E.S.E. FRANCISCO DE PAULA SANTANDER EN LIQUIDACION-</t>
  </si>
  <si>
    <t>PATRIMONIO AUTONOMO DE REMANENTES PAR ANTV LIQUIDADA-PAR ANTV</t>
  </si>
  <si>
    <t>PATRIMONIO AUTONOMO FONDO NACIONAL DE SALUD DE LAS PERSONAS PRIVADAS DE LA LIBERTAD-</t>
  </si>
  <si>
    <t>PATRIMONIO AUTÓNOMO FONDO NACIONAL DE TURISMO FONTUR-FONTUR</t>
  </si>
  <si>
    <t>PATRIMONIO AUTONOMO IFI PENSIONES-</t>
  </si>
  <si>
    <t>PATRIMONIO AUTONOMO INNPULSA-</t>
  </si>
  <si>
    <t>PATRIMONIO AUTONOMO PAP E.S.E JOSE PRUDENCIO PADILLA EN LIQUIDACION-</t>
  </si>
  <si>
    <t>PATRIMONIO AUTONOMO PAP E.S.E. POLICARPA SALAVARRIETA EN LIQUIDACION-</t>
  </si>
  <si>
    <t>PATRIMONIO AUTONOMO PAP EMPRESA DE ENERGIA ELECTRICA DE MAGANGUE S.A. E.S.P. EN LIQUIDACION-</t>
  </si>
  <si>
    <t>PATRIMONIO AUTONOMO PAP ETESA EN LIQUIDACION PAR-</t>
  </si>
  <si>
    <t>PATRIMONIO AUTONOMO PAR CAJANAL S.A. E.P.S EN LIQUIDACION-</t>
  </si>
  <si>
    <t>PATRIMONIO RECEPTOR DE LOS ACTIVOS DE TELECOM Y LAS TELEASOCIADAS-PARAPAT</t>
  </si>
  <si>
    <t>POSITIVA COMPAÑIA DE SEGUROS S.A.-</t>
  </si>
  <si>
    <t>PROCURADURIA GENERAL DE LA NACION-PGN</t>
  </si>
  <si>
    <t>PROGRAMA DE VIVIENDA  RURAL-VISR</t>
  </si>
  <si>
    <t>REFINERIA DE CARTAGENA S.A.S-REFICAR</t>
  </si>
  <si>
    <t>REGISTRADURIA NACIONAL DEL ESTADO CIVIL-</t>
  </si>
  <si>
    <t>SANATORIO DE AGUA DE DIOS, EMPRESA SOCIAL DEL ESTADO-SANATORIO DE AGUA DE DIOS E.S.E.</t>
  </si>
  <si>
    <t>SANATORIO DE CONTRATACION, EMPRESA SOCIAL DEL ESTADO-</t>
  </si>
  <si>
    <t>SENADO DE LA REPUBLICA-SENADO</t>
  </si>
  <si>
    <t>SERVICIO AEREO A TERRITORIOS NACIONALES S.A.-SATENA S.A.</t>
  </si>
  <si>
    <t>SERVICIO GEOLOGICO COLOMBIANO-SGC</t>
  </si>
  <si>
    <t>SERVICIO NACIONAL DE APRENDIZAJE-SENA</t>
  </si>
  <si>
    <t>SERVICIOS POSTALES NACIONALES S.A.-4-72</t>
  </si>
  <si>
    <t>SISTEMAS INTELIGENTES EN RED S.A.S.-</t>
  </si>
  <si>
    <t>SOCIEDAD DE ACTIVOS ESPECIALES S.A.S.-SAE</t>
  </si>
  <si>
    <t>SOCIEDAD DE TELEVISION DE CALDAS, RISARALDA Y QUINDIO LTDA -TELECAFE</t>
  </si>
  <si>
    <t>SOCIEDAD FIDUCIARIA DE DESARROLLO AGROPECUARIO S.A.-FIDUAGRARIA</t>
  </si>
  <si>
    <t>SOCIEDAD HOTELERA TEQUENDAMA S.A. - CROWNE PLAZA-SHT</t>
  </si>
  <si>
    <t>SOCIEDAD RADIO TELEVISION NACIONAL DE COLOMBIA-RTVC</t>
  </si>
  <si>
    <t>SUPERINTENDENCIA DE INDUSTRIA Y COMERCIO-SUPERINDUSTRIA</t>
  </si>
  <si>
    <t>SUPERINTENDENCIA DE LA ECONOMIA SOLIDARIA-SUPERSOLIDARIA</t>
  </si>
  <si>
    <t>SUPERINTENDENCIA DE NOTARIADO Y REGISTRO-SNR</t>
  </si>
  <si>
    <t>SUPERINTENDENCIA DE SERVICIOS PUBLICOS DOMICILIARIOS-SUPESERVICIOS</t>
  </si>
  <si>
    <t>SUPERINTENDENCIA DE SOCIEDADES-SUPERSOCIEDADES</t>
  </si>
  <si>
    <t>SUPERINTENDENCIA DE TRANSPORTE-SUPERTRANSPORTE</t>
  </si>
  <si>
    <t>SUPERINTENDENCIA DE VIGILANCIA Y SEGURIDAD PRIVADA-SUPERVIGILANCIA</t>
  </si>
  <si>
    <t>SUPERINTENDENCIA DEL SUBSIDIO FAMILIAR-SSF</t>
  </si>
  <si>
    <t>SUPERINTENDENCIA FINANCIERA DE COLOMBIA-SUPERFINANCIERA</t>
  </si>
  <si>
    <t>SUPERINTENDENCIA NACIONAL DE SALUD-SUPERSALUD</t>
  </si>
  <si>
    <t>TRANSELCA S.A. E.S.P.-TRANSELCA</t>
  </si>
  <si>
    <t>TRIBUNAL MEDICO LABORAL -</t>
  </si>
  <si>
    <t>U.A.E DE GESTION DE RESTITUCION DE TIERRAS DESPOJADAS-</t>
  </si>
  <si>
    <t>UNIDAD ADMINISTRATIVA ESPECIAL CONTADURIA GENERAL DE LA NACION-CGN</t>
  </si>
  <si>
    <t>UNIDAD ADMINISTRATIVA ESPECIAL DE AERONAUTICA CIVIL-AEROCIVIL</t>
  </si>
  <si>
    <t>UNIDAD ADMINISTRATIVA ESPECIAL DE ALIMENTACIÓN ESCOLAR-</t>
  </si>
  <si>
    <t>UNIDAD ADMINISTRATIVA ESPECIAL DE GESTION PENSIONAL Y CONTRIBUCIONES PARAFISCALES DE LA PROTECCION SOCIAL-UGPP</t>
  </si>
  <si>
    <t>UNIDAD ADMINISTRATIVA ESPECIAL DE LA JUSTICIA PENAL MILITAR Y POLICIAL-</t>
  </si>
  <si>
    <t>UNIDAD ADMINISTRATIVA ESPECIAL DE ORGANIZACIONES SOLIDARIAS-ORGSOLIDARIAS</t>
  </si>
  <si>
    <t>UNIDAD ADMINISTRATIVA ESPECIAL DEL SERVICIO PUBLICO DE EMPLEO-</t>
  </si>
  <si>
    <t xml:space="preserve">UNIDAD ADMINISTRATIVA ESPECIAL JUNTA  CENTRAL DE CONTADORES-UAE </t>
  </si>
  <si>
    <t>UNIDAD ADMINISTRATIVA ESPECIAL MIGRACION COLOMBIA-UAEMC</t>
  </si>
  <si>
    <t>UNIDAD ADMINISTRATIVA ESPECIAL PARA LA ATENCION Y REPARACION INTEGRAL A LAS VICTIMAS-</t>
  </si>
  <si>
    <t>UNIDAD DE BUSQUEDA DE PERSONAS DADAS POR DESAPARECIDAS EN EL CONTEXTO Y EN RAZON AL CONFLICTO ARMADO-UBPD</t>
  </si>
  <si>
    <t>UNIDAD DE GESTION GENERAL- MINISTERIO DE DEFENSA NACIONAL-UGG</t>
  </si>
  <si>
    <t>UNIDAD DE INFORMACION Y ANALISIS FINANCIERO-UIAF</t>
  </si>
  <si>
    <t>UNIDAD DE PLANEACION  DE INFRAESTRUCTURA  DE TRANSPORTE-UPIT</t>
  </si>
  <si>
    <t>UNIDAD DE PLANEACION MINERO ENERGETICA-UPME</t>
  </si>
  <si>
    <t>UNIDAD DE PLANIFICACION DE TIERRAS RURALES, ADECUACION DE TIERRAS Y USOS AGROPECUARIOS-UPRA-UPRA</t>
  </si>
  <si>
    <t>UNIDAD DE PROYECCION NORMATIVA Y ESTUDIOS DE REGULACION FINANCIERA-URF</t>
  </si>
  <si>
    <t>UNIDAD DE SERVICIOS PENITENCIARIOS Y CARCELARIOS-USPEC</t>
  </si>
  <si>
    <t>UNIDAD NACIONAL DE PROTECCION-UNP</t>
  </si>
  <si>
    <t>UNIDAD NACIONAL PARA LA GESTION DEL RIESGO DE DESASTRES-NGRD</t>
  </si>
  <si>
    <t>UNIVERSIDAD COLEGIO MAYOR DE CUNDINAMARCA-UCMC</t>
  </si>
  <si>
    <t>UNIVERSIDAD DE CALDAS-UCALDAS</t>
  </si>
  <si>
    <t>UNIVERSIDAD DE CORDOBA-UNICORDOBA</t>
  </si>
  <si>
    <t>UNIVERSIDAD DE LA AMAZONIA-UNIAMAZONIA</t>
  </si>
  <si>
    <t>UNIVERSIDAD DE LOS LLANOS-UNILLANOS</t>
  </si>
  <si>
    <t>UNIVERSIDAD DEL CAUCA-UNICAUCA</t>
  </si>
  <si>
    <t xml:space="preserve">UNIVERSIDAD DEL PACIFICO-UNIPACIFICO </t>
  </si>
  <si>
    <t>UNIVERSIDAD MILITAR NUEVA GRANADA-UNIMILITAR</t>
  </si>
  <si>
    <t>UNIVERSIDAD NACIONAL ABIERTA Y A DISTANCIA-UNAD</t>
  </si>
  <si>
    <t>UNIVERSIDAD NACIONAL DE COLOMBIA-UNAL</t>
  </si>
  <si>
    <t>UNIVERSIDAD PEDAGOGICA NACIONAL-UPN</t>
  </si>
  <si>
    <t>UNIVERSIDAD PEDAGOGICA Y TECNOLOGICA DE COLOMBIA-UPTC</t>
  </si>
  <si>
    <t>UNIVERSIDAD POPULAR DEL CESAR-</t>
  </si>
  <si>
    <t>UNIVERSIDAD SURCOLOMBIANA-USCO</t>
  </si>
  <si>
    <t>UNIVERSIDAD TECNOLOGICA DE PEREIRA-UTP</t>
  </si>
  <si>
    <t>UNIVERSIDAD TECNOLOGICA DEL CHOCO DIEGO LUIS CORDOBA-UTCH</t>
  </si>
  <si>
    <t>OTRA ORDEN NACIONAL</t>
  </si>
  <si>
    <t>OTRA ORDEN TERRITORIAL</t>
  </si>
  <si>
    <t>DIRECCION DE IMPUESTOS Y ADUANAS NACIONALES - DIAN -DIRECCION SECCIONAL DE ADUANAS DE BARRANQUILLA-DIAN</t>
  </si>
  <si>
    <t>DIRECCION DE IMPUESTOS Y ADUANAS NACIONALES - DIAN -DIRECCION SECCIONAL DE ADUANAS DE BOGOTA-DIAN</t>
  </si>
  <si>
    <t>DIRECCION DE IMPUESTOS Y ADUANAS NACIONALES - DIAN -DIRECCION SECCIONAL DE ADUANAS DE CALI-DIAN</t>
  </si>
  <si>
    <t>DIRECCION DE IMPUESTOS Y ADUANAS NACIONALES - DIAN -DIRECCION SECCIONAL DE ADUANAS DE CARTAGENA-DIAN</t>
  </si>
  <si>
    <t>DIRECCION DE IMPUESTOS Y ADUANAS NACIONALES - DIAN -DIRECCION SECCIONAL DE ADUANAS DE CUCUTA-DIAN</t>
  </si>
  <si>
    <t>DIRECCION DE IMPUESTOS Y ADUANAS NACIONALES - DIAN -DIRECCION SECCIONAL DE ADUANAS DE MEDELLIN-DIAN</t>
  </si>
  <si>
    <t>DIRECCION DE IMPUESTOS Y ADUANAS NACIONALES - DIAN -DIRECCION SECCIONAL DE IMPUESTOS DE BARRANQUILLA-DIAN</t>
  </si>
  <si>
    <t>DIRECCION DE IMPUESTOS Y ADUANAS NACIONALES - DIAN -DIRECCION SECCIONAL DE IMPUESTOS DE BOGOTA-DIAN</t>
  </si>
  <si>
    <t>DIRECCION DE IMPUESTOS Y ADUANAS NACIONALES - DIAN -DIRECCION SECCIONAL DE IMPUESTOS DE CALI-DIAN</t>
  </si>
  <si>
    <t>DIRECCION DE IMPUESTOS Y ADUANAS NACIONALES - DIAN -DIRECCION SECCIONAL DE IMPUESTOS DE CARTAGENA-DIAN</t>
  </si>
  <si>
    <t>DIRECCION DE IMPUESTOS Y ADUANAS NACIONALES - DIAN -DIRECCION SECCIONAL DE IMPUESTOS DE CUCUTA-DIAN</t>
  </si>
  <si>
    <t>DIRECCION DE IMPUESTOS Y ADUANAS NACIONALES - DIAN -DIRECCION SECCIONAL DE IMPUESTOS DE GRANDES CONTRIBUYENTES-DIAN</t>
  </si>
  <si>
    <t>DIRECCION DE IMPUESTOS Y ADUANAS NACIONALES - DIAN -DIRECCION SECCIONAL DE IMPUESTOS DE MEDELLIN-DIAN</t>
  </si>
  <si>
    <t>DIRECCION DE IMPUESTOS Y ADUANAS NACIONALES - DIAN -DIRECCION SECCIONAL DE IMPUESTOS Y ADUANAS DE ARAUCA-DIAN</t>
  </si>
  <si>
    <t>DIRECCION DE IMPUESTOS Y ADUANAS NACIONALES - DIAN -DIRECCION SECCIONAL DE IMPUESTOS Y ADUANAS DE ARMENIA-DIAN</t>
  </si>
  <si>
    <t>DIRECCION DE IMPUESTOS Y ADUANAS NACIONALES - DIAN -DIRECCION SECCIONAL DE IMPUESTOS Y ADUANAS DE BARRANCABERMEJA-DIAN</t>
  </si>
  <si>
    <t>DIRECCION DE IMPUESTOS Y ADUANAS NACIONALES - DIAN -DIRECCION SECCIONAL DE IMPUESTOS Y ADUANAS DE BUCARAMANGA-DIAN</t>
  </si>
  <si>
    <t>DIRECCION DE IMPUESTOS Y ADUANAS NACIONALES - DIAN -DIRECCION SECCIONAL DE IMPUESTOS Y ADUANAS DE BUENAVENTURA-DIAN</t>
  </si>
  <si>
    <t>DIRECCION DE IMPUESTOS Y ADUANAS NACIONALES - DIAN -DIRECCION SECCIONAL DE IMPUESTOS Y ADUANAS DE FLORENCIA-DIAN</t>
  </si>
  <si>
    <t>DIRECCION DE IMPUESTOS Y ADUANAS NACIONALES - DIAN -DIRECCION SECCIONAL DE IMPUESTOS Y ADUANAS DE GIRARDOT-DIAN</t>
  </si>
  <si>
    <t>DIRECCION DE IMPUESTOS Y ADUANAS NACIONALES - DIAN -DIRECCION SECCIONAL DE IMPUESTOS Y ADUANAS DE IBAGUE-DIAN</t>
  </si>
  <si>
    <t>DIRECCION DE IMPUESTOS Y ADUANAS NACIONALES - DIAN -DIRECCION SECCIONAL DE IMPUESTOS Y ADUANAS DE MANIZALES-DIAN</t>
  </si>
  <si>
    <t>DIRECCION DE IMPUESTOS Y ADUANAS NACIONALES - DIAN -DIRECCION SECCIONAL DE IMPUESTOS Y ADUANAS DE MONTERIA-DIAN</t>
  </si>
  <si>
    <t>DIRECCION DE IMPUESTOS Y ADUANAS NACIONALES - DIAN -DIRECCION SECCIONAL DE IMPUESTOS Y ADUANAS DE NEIVA-DIAN</t>
  </si>
  <si>
    <t>DIRECCION DE IMPUESTOS Y ADUANAS NACIONALES - DIAN -DIRECCION SECCIONAL DE IMPUESTOS Y ADUANAS DE PALMIRA-DIAN</t>
  </si>
  <si>
    <t>DIRECCION DE IMPUESTOS Y ADUANAS NACIONALES - DIAN -DIRECCION SECCIONAL DE IMPUESTOS Y ADUANAS DE PASTO-DIAN</t>
  </si>
  <si>
    <t>DIRECCION DE IMPUESTOS Y ADUANAS NACIONALES - DIAN -DIRECCION SECCIONAL DE IMPUESTOS Y ADUANAS DE PEREIRA-DIAN</t>
  </si>
  <si>
    <t>DIRECCION DE IMPUESTOS Y ADUANAS NACIONALES - DIAN -DIRECCION SECCIONAL DE IMPUESTOS Y ADUANAS DE POPAYAN-DIAN</t>
  </si>
  <si>
    <t>DIRECCION DE IMPUESTOS Y ADUANAS NACIONALES - DIAN -DIRECCION SECCIONAL DE IMPUESTOS Y ADUANAS DE QUIBDO-DIAN</t>
  </si>
  <si>
    <t>DIRECCION DE IMPUESTOS Y ADUANAS NACIONALES - DIAN -DIRECCION SECCIONAL DE IMPUESTOS Y ADUANAS DE RIOHACHA-DIAN</t>
  </si>
  <si>
    <t>DIRECCION DE IMPUESTOS Y ADUANAS NACIONALES - DIAN -DIRECCION SECCIONAL DE IMPUESTOS Y ADUANAS DE SAN ANDRES-DIAN</t>
  </si>
  <si>
    <t>DIRECCION DE IMPUESTOS Y ADUANAS NACIONALES - DIAN -DIRECCION SECCIONAL DE IMPUESTOS Y ADUANAS DE SANTA MARTA-DIAN</t>
  </si>
  <si>
    <t>DIRECCION DE IMPUESTOS Y ADUANAS NACIONALES - DIAN -DIRECCION SECCIONAL DE IMPUESTOS Y ADUANAS DE SINCELEJO-DIAN</t>
  </si>
  <si>
    <t>DIRECCION DE IMPUESTOS Y ADUANAS NACIONALES - DIAN -DIRECCION SECCIONAL DE IMPUESTOS Y ADUANAS DE SOGAMOSO-DIAN</t>
  </si>
  <si>
    <t>DIRECCION DE IMPUESTOS Y ADUANAS NACIONALES - DIAN -DIRECCION SECCIONAL DE IMPUESTOS Y ADUANAS DE TULUA-DIAN</t>
  </si>
  <si>
    <t>DIRECCION DE IMPUESTOS Y ADUANAS NACIONALES - DIAN -DIRECCION SECCIONAL DE IMPUESTOS Y ADUANAS DE TUNJA-DIAN</t>
  </si>
  <si>
    <t>DIRECCION DE IMPUESTOS Y ADUANAS NACIONALES - DIAN -DIRECCION SECCIONAL DE IMPUESTOS Y ADUANAS DE VALLEDUPAR-DIAN</t>
  </si>
  <si>
    <t>DIRECCION DE IMPUESTOS Y ADUANAS NACIONALES - DIAN -DIRECCION SECCIONAL DE IMPUESTOS Y ADUANAS DE VILLAVICENCIO-DIAN</t>
  </si>
  <si>
    <t>DIRECCION DE IMPUESTOS Y ADUANAS NACIONALES - DIAN -DIRECCION SECCIONAL DE IMPUESTOS Y ADUANAS DE YOPAL-DIAN</t>
  </si>
  <si>
    <t>DIRECCION EJECUTIVA DE ADMINISTRACION JUDICIAL - SECCIONAL ARMENIA-DEAJ</t>
  </si>
  <si>
    <t>DIRECCION EJECUTIVA DE ADMINISTRACION JUDICIAL - SECCIONAL BARRANQUILLA-DEAJ</t>
  </si>
  <si>
    <t>DIRECCION EJECUTIVA DE ADMINISTRACION JUDICIAL - SECCIONAL BUCARAMANGA-DEAJ</t>
  </si>
  <si>
    <t>DIRECCION EJECUTIVA DE ADMINISTRACION JUDICIAL - SECCIONAL CALI-DEAJ</t>
  </si>
  <si>
    <t>DIRECCION EJECUTIVA DE ADMINISTRACION JUDICIAL - SECCIONAL CARTAGENA-DEAJ</t>
  </si>
  <si>
    <t>DIRECCION EJECUTIVA DE ADMINISTRACION JUDICIAL - SECCIONAL CUCUTA-DEAJ</t>
  </si>
  <si>
    <t>DIRECCION EJECUTIVA DE ADMINISTRACION JUDICIAL - SECCIONAL FLORENCIA-DEAJ</t>
  </si>
  <si>
    <t>DIRECCION EJECUTIVA DE ADMINISTRACION JUDICIAL - SECCIONAL IBAGUE-DEAJ</t>
  </si>
  <si>
    <t>DIRECCION EJECUTIVA DE ADMINISTRACION JUDICIAL - SECCIONAL MANIZALES-DEAJ</t>
  </si>
  <si>
    <t>DIRECCION EJECUTIVA DE ADMINISTRACION JUDICIAL - SECCIONAL MEDELLIN-DEAJ</t>
  </si>
  <si>
    <t>DIRECCION EJECUTIVA DE ADMINISTRACION JUDICIAL - SECCIONAL MONTERIA-DEAJ</t>
  </si>
  <si>
    <t>DIRECCION EJECUTIVA DE ADMINISTRACION JUDICIAL - SECCIONAL NEIVA-DEAJ</t>
  </si>
  <si>
    <t>DIRECCION EJECUTIVA DE ADMINISTRACION JUDICIAL - SECCIONAL PASTO-DEAJ</t>
  </si>
  <si>
    <t>DIRECCION EJECUTIVA DE ADMINISTRACION JUDICIAL - SECCIONAL PEREIRA-DEAJ</t>
  </si>
  <si>
    <t>DIRECCION EJECUTIVA DE ADMINISTRACION JUDICIAL - SECCIONAL POPAYAN-DEAJ</t>
  </si>
  <si>
    <t>DIRECCION EJECUTIVA DE ADMINISTRACION JUDICIAL - SECCIONAL QUIBDO-DEAJ</t>
  </si>
  <si>
    <t>DIRECCION EJECUTIVA DE ADMINISTRACION JUDICIAL - SECCIONAL RIOHACHA-DEAJ</t>
  </si>
  <si>
    <t>DIRECCION EJECUTIVA DE ADMINISTRACION JUDICIAL - SECCIONAL SANTA MARTA-DEAJ</t>
  </si>
  <si>
    <t>DIRECCION EJECUTIVA DE ADMINISTRACION JUDICIAL - SECCIONAL SINCELEJO-DEAJ</t>
  </si>
  <si>
    <t>DIRECCION EJECUTIVA DE ADMINISTRACION JUDICIAL - SECCIONAL TUNJA-DEAJ</t>
  </si>
  <si>
    <t>DIRECCION EJECUTIVA DE ADMINISTRACION JUDICIAL - SECCIONAL VALLEDUPAR-DEAJ</t>
  </si>
  <si>
    <t>DIRECCION EJECUTIVA DE ADMINISTRACION JUDICIAL - SECCIONAL VILLAVICENCIO-DEAJ</t>
  </si>
  <si>
    <t>POLICIA NACIONAL - UNIDAD DEFENSA JUDICIAL ANTIOQUIA-PONAL</t>
  </si>
  <si>
    <t>POLICIA NACIONAL - UNIDAD DEFENSA JUDICIAL ARAUCA-PONAL</t>
  </si>
  <si>
    <t>POLICIA NACIONAL - UNIDAD DEFENSA JUDICIAL ATLANTICO-PONAL</t>
  </si>
  <si>
    <t>POLICIA NACIONAL - UNIDAD DEFENSA JUDICIAL BOLIVAR-PONAL</t>
  </si>
  <si>
    <t>POLICIA NACIONAL - UNIDAD DEFENSA JUDICIAL BOYACA-PONAL</t>
  </si>
  <si>
    <t>POLICIA NACIONAL - UNIDAD DEFENSA JUDICIAL CALDAS-PONAL</t>
  </si>
  <si>
    <t>POLICIA NACIONAL - UNIDAD DEFENSA JUDICIAL CAQUETA-PONAL</t>
  </si>
  <si>
    <t>POLICIA NACIONAL - UNIDAD DEFENSA JUDICIAL CASANARE-PONAL</t>
  </si>
  <si>
    <t>POLICIA NACIONAL - UNIDAD DEFENSA JUDICIAL CAUCA-PONAL</t>
  </si>
  <si>
    <t>POLICIA NACIONAL - UNIDAD DEFENSA JUDICIAL CESAR-PONAL</t>
  </si>
  <si>
    <t>POLICIA NACIONAL - UNIDAD DEFENSA JUDICIAL CHOCO-PONAL</t>
  </si>
  <si>
    <t>POLICIA NACIONAL - UNIDAD DEFENSA JUDICIAL CORDOBA-PONAL</t>
  </si>
  <si>
    <t>POLICIA NACIONAL - UNIDAD DEFENSA JUDICIAL GUAJIRA-PONAL</t>
  </si>
  <si>
    <t>POLICIA NACIONAL - UNIDAD DEFENSA JUDICIAL HUILA-PONAL</t>
  </si>
  <si>
    <t>POLICIA NACIONAL - UNIDAD DEFENSA JUDICIAL MAGDALENA-PONAL</t>
  </si>
  <si>
    <t>POLICIA NACIONAL - UNIDAD DEFENSA JUDICIAL META-PONAL</t>
  </si>
  <si>
    <t>POLICIA NACIONAL - UNIDAD DEFENSA JUDICIAL NARIÑO-PONAL</t>
  </si>
  <si>
    <t>POLICIA NACIONAL - UNIDAD DEFENSA JUDICIAL NORTE DE SANTANDER-PONAL</t>
  </si>
  <si>
    <t>POLICIA NACIONAL - UNIDAD DEFENSA JUDICIAL PUTUMAYO-PONAL</t>
  </si>
  <si>
    <t>POLICIA NACIONAL - UNIDAD DEFENSA JUDICIAL QUINDIO-PONAL</t>
  </si>
  <si>
    <t>POLICIA NACIONAL - UNIDAD DEFENSA JUDICIAL RISARALDA-PONAL</t>
  </si>
  <si>
    <t>POLICIA NACIONAL - UNIDAD DEFENSA JUDICIAL SANTANDER-PONAL</t>
  </si>
  <si>
    <t>POLICIA NACIONAL - UNIDAD DEFENSA JUDICIAL SUCRE-PONAL</t>
  </si>
  <si>
    <t>POLICIA NACIONAL - UNIDAD DEFENSA JUDICIAL TOLIMA-PONAL</t>
  </si>
  <si>
    <t>POLICIA NACIONAL - UNIDAD DEFENSA JUDICIAL URABA-PONAL</t>
  </si>
  <si>
    <t>POLICIA NACIONAL - UNIDAD DEFENSA JUDICIAL VALLE DEL CAUCA-PONAL</t>
  </si>
  <si>
    <t>ANDJE DDJN-</t>
  </si>
  <si>
    <t>SIN IDENTIFICAR</t>
  </si>
  <si>
    <t>OTRA</t>
  </si>
  <si>
    <t>1.Se reportaron  2 procesos sin calificación de riesgo procesal por encontrarse en etapa de inicio y fijación del litigio:
-Nulidad y Restablecimiento del Derecho -Rad. eKOGUI:2604253
-Nulidad y Restablecimiento del Derecho -Rad. eKOGUI:2611690
2.Se registraron 661 procesos con fijación de riesgo procesal junto con  2 que no reportan calificación para una sumatoria de 663 procesos activos en el eKOGUI en calidad de demandado y 1 en calidad de demandante para un total general de procesos activos en  eKOGUI de 664.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</si>
</sst>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dd\/mm\/yyyy;@"/>
    <numFmt numFmtId="165" formatCode="_-* #,##0_-;\-* #,##0_-;_-* &quot;-&quot;??_-;_-@_-"/>
  </numFmts>
  <fonts count="66">
    <font>
      <sz val="11"/>
      <color theme="1"/>
      <name val="Calibri"/>
      <family val="2"/>
      <scheme val="minor"/>
    </font>
    <font>
      <sz val="11"/>
      <color indexed="8"/>
      <name val="Calibri"/>
      <family val="2"/>
      <charset val="1"/>
    </font>
    <font>
      <u/>
      <sz val="11"/>
      <color theme="10"/>
      <name val="Calibri"/>
      <family val="2"/>
      <scheme val="minor"/>
    </font>
    <font>
      <sz val="10"/>
      <color theme="1"/>
      <name val="Arial"/>
      <family val="2"/>
    </font>
    <font>
      <b/>
      <sz val="10"/>
      <color theme="0"/>
      <name val="Arial"/>
      <family val="2"/>
    </font>
    <font>
      <sz val="11"/>
      <color theme="1"/>
      <name val="Arial"/>
      <family val="2"/>
    </font>
    <font>
      <b/>
      <sz val="20"/>
      <color rgb="FF223B7F"/>
      <name val="Arial"/>
      <family val="2"/>
    </font>
    <font>
      <sz val="12"/>
      <color theme="1"/>
      <name val="Arial"/>
      <family val="2"/>
    </font>
    <font>
      <sz val="10"/>
      <color theme="0" tint="-0.499984740745262"/>
      <name val="Arial"/>
      <family val="2"/>
    </font>
    <font>
      <b/>
      <sz val="11"/>
      <color rgb="FF223B7F"/>
      <name val="Arial"/>
      <family val="2"/>
    </font>
    <font>
      <sz val="11"/>
      <color theme="0" tint="-0.249977111117893"/>
      <name val="Arial"/>
      <family val="2"/>
    </font>
    <font>
      <sz val="12"/>
      <color theme="0" tint="-0.249977111117893"/>
      <name val="Arial"/>
      <family val="2"/>
    </font>
    <font>
      <sz val="9"/>
      <color theme="1"/>
      <name val="Arial"/>
      <family val="2"/>
    </font>
    <font>
      <b/>
      <sz val="12"/>
      <color rgb="FF223B7F"/>
      <name val="Arial"/>
      <family val="2"/>
    </font>
    <font>
      <b/>
      <sz val="10"/>
      <color rgb="FF223B7F"/>
      <name val="Arial"/>
      <family val="2"/>
    </font>
    <font>
      <sz val="10"/>
      <color rgb="FF223B7F"/>
      <name val="Arial"/>
      <family val="2"/>
    </font>
    <font>
      <sz val="11"/>
      <color rgb="FF223B7F"/>
      <name val="Calibri"/>
      <family val="2"/>
      <scheme val="minor"/>
    </font>
    <font>
      <u/>
      <sz val="11"/>
      <color theme="1"/>
      <name val="Calibri"/>
      <family val="2"/>
      <scheme val="minor"/>
    </font>
    <font>
      <sz val="12"/>
      <color theme="1"/>
      <name val="Nunito Sans"/>
    </font>
    <font>
      <sz val="11"/>
      <color rgb="FF000000"/>
      <name val="Arial"/>
      <family val="2"/>
    </font>
    <font>
      <sz val="11"/>
      <color theme="1"/>
      <name val="Calibri"/>
      <family val="2"/>
      <scheme val="minor"/>
    </font>
    <font>
      <u/>
      <sz val="12"/>
      <color theme="1"/>
      <name val="Arial"/>
      <family val="2"/>
    </font>
    <font>
      <b/>
      <sz val="12"/>
      <color rgb="FFFF0000"/>
      <name val="Nunito Sans Normal"/>
    </font>
    <font>
      <sz val="12"/>
      <color rgb="FFFF0000"/>
      <name val="Nunito Sans Normal"/>
    </font>
    <font>
      <b/>
      <sz val="10"/>
      <color rgb="FF223B7F"/>
      <name val="Nunito Sans Normal"/>
    </font>
    <font>
      <sz val="10"/>
      <color rgb="FF223B7F"/>
      <name val="Nunito Sans Normal"/>
    </font>
    <font>
      <u/>
      <sz val="12"/>
      <color rgb="FFFF0000"/>
      <name val="Nunito Sans Normal"/>
    </font>
    <font>
      <b/>
      <sz val="11"/>
      <color theme="0"/>
      <name val="Arial"/>
      <family val="2"/>
    </font>
    <font>
      <b/>
      <sz val="10"/>
      <color theme="1" tint="0.34998626667073579"/>
      <name val="Arial"/>
      <family val="2"/>
    </font>
    <font>
      <b/>
      <sz val="10"/>
      <color theme="0" tint="-4.9989318521683403E-2"/>
      <name val="Arial"/>
      <family val="2"/>
    </font>
    <font>
      <sz val="12"/>
      <color theme="0" tint="-4.9989318521683403E-2"/>
      <name val="Arial"/>
      <family val="2"/>
    </font>
    <font>
      <sz val="12"/>
      <color rgb="FF223B7F"/>
      <name val="Nunito Sans Normal"/>
    </font>
    <font>
      <sz val="11"/>
      <color rgb="FF223B7F"/>
      <name val="Arial"/>
      <family val="2"/>
    </font>
    <font>
      <sz val="11"/>
      <color theme="0"/>
      <name val="Calibri"/>
      <family val="2"/>
      <scheme val="minor"/>
    </font>
    <font>
      <b/>
      <sz val="16"/>
      <color rgb="FF223B7F"/>
      <name val="Arial"/>
      <family val="2"/>
    </font>
    <font>
      <sz val="8"/>
      <name val="Calibri"/>
      <family val="2"/>
      <scheme val="minor"/>
    </font>
    <font>
      <u/>
      <sz val="14"/>
      <color theme="0"/>
      <name val="Franklin Gothic Book"/>
      <family val="2"/>
    </font>
    <font>
      <sz val="11"/>
      <color theme="4"/>
      <name val="Calibri"/>
      <family val="2"/>
      <scheme val="minor"/>
    </font>
    <font>
      <b/>
      <sz val="12"/>
      <color theme="0"/>
      <name val="Nunito Sans Normal"/>
    </font>
    <font>
      <sz val="11"/>
      <color theme="4" tint="-0.499984740745262"/>
      <name val="Nunito Sans Normal"/>
    </font>
    <font>
      <sz val="11"/>
      <color rgb="FF223B7F"/>
      <name val="Nunito Sans Normal"/>
    </font>
    <font>
      <b/>
      <sz val="18"/>
      <color rgb="FF223B7F"/>
      <name val="Nunito Sans"/>
    </font>
    <font>
      <sz val="11"/>
      <color theme="6" tint="0.79998168889431442"/>
      <name val="Arial"/>
      <family val="2"/>
    </font>
    <font>
      <b/>
      <sz val="11"/>
      <color rgb="FFFF3737"/>
      <name val="Arial"/>
      <family val="2"/>
    </font>
    <font>
      <b/>
      <sz val="10"/>
      <color theme="0" tint="-0.499984740745262"/>
      <name val="Arial"/>
      <family val="2"/>
    </font>
    <font>
      <sz val="14"/>
      <color theme="1"/>
      <name val="Arial"/>
      <family val="2"/>
    </font>
    <font>
      <i/>
      <sz val="10"/>
      <color theme="1"/>
      <name val="Arial"/>
      <family val="2"/>
    </font>
    <font>
      <b/>
      <sz val="11"/>
      <color theme="3"/>
      <name val="Nunito Sans Normal"/>
    </font>
    <font>
      <b/>
      <sz val="11"/>
      <color rgb="FF223B7F"/>
      <name val="Nunito Sans Normal"/>
    </font>
    <font>
      <sz val="11"/>
      <color rgb="FF223B7F"/>
      <name val="Nunito Sans"/>
    </font>
    <font>
      <sz val="11"/>
      <color rgb="FFFF0000"/>
      <name val="Nunito Sans Normal"/>
    </font>
    <font>
      <b/>
      <sz val="12"/>
      <color rgb="FF223B7F"/>
      <name val="Nunito Sans Normal"/>
    </font>
    <font>
      <b/>
      <sz val="22"/>
      <color rgb="FF223B7F"/>
      <name val="Arial"/>
      <family val="2"/>
    </font>
    <font>
      <b/>
      <u/>
      <sz val="16"/>
      <color theme="0"/>
      <name val="Arial"/>
      <family val="2"/>
    </font>
    <font>
      <b/>
      <sz val="10"/>
      <color theme="1"/>
      <name val="Arial"/>
      <family val="2"/>
    </font>
    <font>
      <sz val="11"/>
      <color rgb="FFFF3737"/>
      <name val="Arial"/>
      <family val="2"/>
    </font>
    <font>
      <u/>
      <sz val="11"/>
      <color theme="1"/>
      <name val="Arial"/>
      <family val="2"/>
    </font>
    <font>
      <b/>
      <sz val="11"/>
      <color theme="4" tint="-0.499984740745262"/>
      <name val="Arial"/>
      <family val="2"/>
    </font>
    <font>
      <b/>
      <sz val="12"/>
      <color theme="4" tint="-0.499984740745262"/>
      <name val="Arial"/>
      <family val="2"/>
    </font>
    <font>
      <b/>
      <sz val="18"/>
      <color rgb="FF223B7F"/>
      <name val="Arial"/>
      <family val="2"/>
    </font>
    <font>
      <sz val="14"/>
      <color rgb="FF223B7F"/>
      <name val="Arial"/>
      <family val="2"/>
    </font>
    <font>
      <b/>
      <u/>
      <sz val="14"/>
      <color theme="0"/>
      <name val="Arial"/>
      <family val="2"/>
    </font>
    <font>
      <sz val="12"/>
      <color rgb="FF223B7F"/>
      <name val="Arial"/>
      <family val="2"/>
    </font>
    <font>
      <b/>
      <sz val="11"/>
      <color theme="1" tint="0.34998626667073579"/>
      <name val="Arial"/>
      <family val="2"/>
    </font>
    <font>
      <b/>
      <sz val="11"/>
      <color theme="0" tint="-0.499984740745262"/>
      <name val="Arial"/>
      <family val="2"/>
    </font>
    <font>
      <b/>
      <u/>
      <sz val="16"/>
      <color theme="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223B7F"/>
        <bgColor indexed="64"/>
      </patternFill>
    </fill>
    <fill>
      <patternFill patternType="solid">
        <fgColor rgb="FFBFD5F3"/>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FDC407"/>
        <bgColor indexed="64"/>
      </patternFill>
    </fill>
    <fill>
      <patternFill patternType="solid">
        <fgColor theme="0" tint="-0.14999847407452621"/>
        <bgColor indexed="64"/>
      </patternFill>
    </fill>
    <fill>
      <patternFill patternType="solid">
        <fgColor rgb="FFFFC000"/>
        <bgColor indexed="64"/>
      </patternFill>
    </fill>
  </fills>
  <borders count="10">
    <border>
      <left/>
      <right/>
      <top/>
      <bottom/>
      <diagonal/>
    </border>
    <border>
      <left/>
      <right style="thin">
        <color auto="1"/>
      </right>
      <top/>
      <bottom/>
      <diagonal/>
    </border>
    <border>
      <left style="thin">
        <color auto="1"/>
      </left>
      <right/>
      <top/>
      <bottom/>
      <diagonal/>
    </border>
    <border>
      <left/>
      <right/>
      <top/>
      <bottom style="medium">
        <color rgb="FF223B7F"/>
      </bottom>
      <diagonal/>
    </border>
    <border>
      <left/>
      <right style="thin">
        <color rgb="FF223B7F"/>
      </right>
      <top/>
      <bottom/>
      <diagonal/>
    </border>
    <border>
      <left style="thin">
        <color rgb="FF223B7F"/>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1" fillId="0" borderId="0"/>
    <xf numFmtId="0" fontId="2" fillId="0" borderId="0" applyNumberFormat="0" applyFill="0" applyBorder="0" applyAlignment="0" applyProtection="0"/>
    <xf numFmtId="9" fontId="20" fillId="0" borderId="0" applyFont="0" applyFill="0" applyBorder="0" applyAlignment="0" applyProtection="0"/>
    <xf numFmtId="43" fontId="20" fillId="0" borderId="0" applyFont="0" applyFill="0" applyBorder="0" applyAlignment="0" applyProtection="0"/>
  </cellStyleXfs>
  <cellXfs count="238">
    <xf numFmtId="0" fontId="0" fillId="0" borderId="0" xfId="0"/>
    <xf numFmtId="0" fontId="0" fillId="2" borderId="0" xfId="0" applyFill="1"/>
    <xf numFmtId="0" fontId="0" fillId="5" borderId="0" xfId="0" applyFill="1"/>
    <xf numFmtId="0" fontId="4" fillId="3" borderId="0" xfId="0" applyFont="1" applyFill="1"/>
    <xf numFmtId="0" fontId="3" fillId="3" borderId="0" xfId="0" applyFont="1" applyFill="1"/>
    <xf numFmtId="0" fontId="7" fillId="5" borderId="0" xfId="0" applyFont="1" applyFill="1" applyAlignment="1">
      <alignment vertical="center"/>
    </xf>
    <xf numFmtId="0" fontId="9" fillId="5" borderId="0" xfId="0" applyFont="1" applyFill="1" applyAlignment="1">
      <alignment horizontal="center" vertical="center" wrapText="1"/>
    </xf>
    <xf numFmtId="0" fontId="7" fillId="5" borderId="0" xfId="0" applyFont="1" applyFill="1" applyAlignment="1">
      <alignment horizontal="left" vertical="center"/>
    </xf>
    <xf numFmtId="0" fontId="3" fillId="5" borderId="0" xfId="0" applyFont="1" applyFill="1"/>
    <xf numFmtId="0" fontId="8" fillId="5" borderId="0" xfId="0" applyFont="1" applyFill="1"/>
    <xf numFmtId="0" fontId="11" fillId="5" borderId="0" xfId="0" applyFont="1" applyFill="1" applyAlignment="1">
      <alignment vertical="center"/>
    </xf>
    <xf numFmtId="0" fontId="14" fillId="5" borderId="0" xfId="0" applyFont="1" applyFill="1" applyAlignment="1">
      <alignment vertical="center"/>
    </xf>
    <xf numFmtId="0" fontId="17" fillId="5" borderId="0" xfId="0" applyFont="1" applyFill="1"/>
    <xf numFmtId="0" fontId="5" fillId="5" borderId="0" xfId="0" applyFont="1" applyFill="1" applyAlignment="1">
      <alignment vertical="center"/>
    </xf>
    <xf numFmtId="0" fontId="0" fillId="5" borderId="0" xfId="0" applyFill="1" applyAlignment="1">
      <alignment vertical="center"/>
    </xf>
    <xf numFmtId="0" fontId="12" fillId="5" borderId="0" xfId="0" applyFont="1" applyFill="1" applyAlignment="1">
      <alignment horizontal="center" vertical="center"/>
    </xf>
    <xf numFmtId="0" fontId="5" fillId="5" borderId="5" xfId="0" applyFont="1" applyFill="1" applyBorder="1" applyAlignment="1">
      <alignment vertical="center"/>
    </xf>
    <xf numFmtId="0" fontId="21" fillId="5" borderId="0" xfId="0" applyFont="1" applyFill="1" applyAlignment="1">
      <alignment vertical="center"/>
    </xf>
    <xf numFmtId="0" fontId="23" fillId="2" borderId="0" xfId="0" applyFont="1" applyFill="1"/>
    <xf numFmtId="0" fontId="23" fillId="3" borderId="0" xfId="0" applyFont="1" applyFill="1"/>
    <xf numFmtId="0" fontId="22" fillId="2" borderId="0" xfId="0" applyFont="1" applyFill="1" applyAlignment="1">
      <alignment horizontal="center"/>
    </xf>
    <xf numFmtId="0" fontId="22" fillId="3" borderId="0" xfId="0" applyFont="1" applyFill="1"/>
    <xf numFmtId="0" fontId="22" fillId="3" borderId="0" xfId="0" applyFont="1" applyFill="1" applyAlignment="1">
      <alignment horizontal="center"/>
    </xf>
    <xf numFmtId="0" fontId="25" fillId="2" borderId="0" xfId="0" applyFont="1" applyFill="1"/>
    <xf numFmtId="0" fontId="25" fillId="2" borderId="0" xfId="0" applyFont="1" applyFill="1" applyAlignment="1">
      <alignment horizontal="center" vertical="center"/>
    </xf>
    <xf numFmtId="0" fontId="26" fillId="2" borderId="0" xfId="0" applyFont="1" applyFill="1"/>
    <xf numFmtId="0" fontId="0" fillId="7" borderId="0" xfId="0" applyFill="1"/>
    <xf numFmtId="0" fontId="0" fillId="7" borderId="0" xfId="0" applyFill="1" applyAlignment="1">
      <alignment wrapText="1"/>
    </xf>
    <xf numFmtId="0" fontId="0" fillId="5" borderId="0" xfId="0" applyFill="1" applyAlignment="1">
      <alignment vertical="center" wrapText="1"/>
    </xf>
    <xf numFmtId="0" fontId="16" fillId="5" borderId="0" xfId="0" applyFont="1" applyFill="1" applyAlignment="1">
      <alignment vertical="center" wrapText="1"/>
    </xf>
    <xf numFmtId="0" fontId="9" fillId="7" borderId="0" xfId="0" applyFont="1" applyFill="1" applyAlignment="1">
      <alignment vertical="center" wrapText="1"/>
    </xf>
    <xf numFmtId="0" fontId="0" fillId="3" borderId="0" xfId="0" applyFill="1" applyAlignment="1">
      <alignment wrapText="1"/>
    </xf>
    <xf numFmtId="0" fontId="7" fillId="7" borderId="0" xfId="0" applyFont="1" applyFill="1" applyAlignment="1">
      <alignment vertical="center"/>
    </xf>
    <xf numFmtId="0" fontId="7" fillId="2" borderId="0" xfId="0" applyFont="1" applyFill="1" applyAlignment="1">
      <alignment vertical="center"/>
    </xf>
    <xf numFmtId="0" fontId="29" fillId="5" borderId="0" xfId="0" applyFont="1" applyFill="1"/>
    <xf numFmtId="0" fontId="30" fillId="5" borderId="0" xfId="0" applyFont="1" applyFill="1" applyAlignment="1">
      <alignment vertical="center"/>
    </xf>
    <xf numFmtId="0" fontId="26" fillId="3" borderId="0" xfId="0" applyFont="1" applyFill="1"/>
    <xf numFmtId="0" fontId="7" fillId="5" borderId="0" xfId="0" applyFont="1" applyFill="1" applyAlignment="1">
      <alignment vertical="top" wrapText="1"/>
    </xf>
    <xf numFmtId="0" fontId="18" fillId="5" borderId="0" xfId="0" applyFont="1" applyFill="1" applyProtection="1">
      <protection locked="0"/>
    </xf>
    <xf numFmtId="0" fontId="4" fillId="3" borderId="0" xfId="2" applyFont="1" applyFill="1" applyAlignment="1">
      <alignment horizontal="center"/>
    </xf>
    <xf numFmtId="0" fontId="5" fillId="5" borderId="0" xfId="0" applyFont="1" applyFill="1" applyAlignment="1">
      <alignment horizontal="left" vertical="center" indent="2"/>
    </xf>
    <xf numFmtId="0" fontId="5" fillId="5" borderId="0" xfId="0" applyFont="1" applyFill="1" applyAlignment="1">
      <alignment horizontal="center" vertical="center"/>
    </xf>
    <xf numFmtId="0" fontId="25" fillId="2" borderId="0" xfId="0" applyFont="1" applyFill="1" applyAlignment="1">
      <alignment horizontal="center" vertical="center" wrapText="1"/>
    </xf>
    <xf numFmtId="0" fontId="15" fillId="5" borderId="0" xfId="0" applyFont="1" applyFill="1" applyAlignment="1">
      <alignment horizontal="center" vertical="center" wrapText="1"/>
    </xf>
    <xf numFmtId="0" fontId="16" fillId="5" borderId="0" xfId="0" applyFont="1" applyFill="1" applyAlignment="1">
      <alignment horizontal="center" vertical="center" wrapText="1"/>
    </xf>
    <xf numFmtId="0" fontId="33" fillId="3" borderId="0" xfId="0" applyFont="1" applyFill="1"/>
    <xf numFmtId="0" fontId="6" fillId="5" borderId="0" xfId="0" applyFont="1" applyFill="1" applyAlignment="1">
      <alignment horizontal="left" vertical="center"/>
    </xf>
    <xf numFmtId="0" fontId="37" fillId="0" borderId="0" xfId="0" applyFont="1"/>
    <xf numFmtId="0" fontId="38" fillId="2" borderId="0" xfId="0" applyFont="1" applyFill="1" applyAlignment="1">
      <alignment horizontal="center"/>
    </xf>
    <xf numFmtId="0" fontId="42" fillId="5" borderId="0" xfId="0" applyFont="1" applyFill="1" applyAlignment="1">
      <alignment vertical="center"/>
    </xf>
    <xf numFmtId="14" fontId="0" fillId="0" borderId="0" xfId="0" applyNumberFormat="1"/>
    <xf numFmtId="49" fontId="0" fillId="0" borderId="0" xfId="0" applyNumberFormat="1"/>
    <xf numFmtId="0" fontId="43" fillId="5" borderId="0" xfId="0" applyFont="1" applyFill="1" applyAlignment="1">
      <alignment horizontal="center" vertical="center" wrapText="1"/>
    </xf>
    <xf numFmtId="0" fontId="0" fillId="5" borderId="0" xfId="0" applyFill="1" applyAlignment="1">
      <alignment horizontal="left" vertical="center"/>
    </xf>
    <xf numFmtId="0" fontId="14" fillId="5" borderId="0" xfId="0" applyFont="1" applyFill="1" applyAlignment="1">
      <alignment horizontal="center" vertical="center"/>
    </xf>
    <xf numFmtId="0" fontId="47" fillId="9" borderId="0" xfId="0" applyFont="1" applyFill="1" applyAlignment="1">
      <alignment horizontal="center" vertical="center" wrapText="1"/>
    </xf>
    <xf numFmtId="0" fontId="48" fillId="4" borderId="0" xfId="0" applyFont="1" applyFill="1" applyAlignment="1">
      <alignment horizontal="left" vertical="center" wrapText="1"/>
    </xf>
    <xf numFmtId="9" fontId="49" fillId="5" borderId="0" xfId="3" applyFont="1" applyFill="1" applyBorder="1" applyAlignment="1">
      <alignment horizontal="center" vertical="center"/>
    </xf>
    <xf numFmtId="165" fontId="49" fillId="2" borderId="0" xfId="4" applyNumberFormat="1" applyFont="1" applyFill="1" applyAlignment="1">
      <alignment horizontal="center" vertical="center"/>
    </xf>
    <xf numFmtId="9" fontId="49" fillId="5" borderId="0" xfId="3" applyFont="1" applyFill="1" applyAlignment="1">
      <alignment horizontal="center" vertical="center"/>
    </xf>
    <xf numFmtId="9" fontId="49" fillId="2" borderId="0" xfId="3" applyFont="1" applyFill="1" applyBorder="1" applyAlignment="1">
      <alignment horizontal="center" vertical="center"/>
    </xf>
    <xf numFmtId="0" fontId="48" fillId="4" borderId="0" xfId="0" applyFont="1" applyFill="1" applyAlignment="1">
      <alignment horizontal="left" vertical="center"/>
    </xf>
    <xf numFmtId="0" fontId="40" fillId="4" borderId="0" xfId="0" applyFont="1" applyFill="1"/>
    <xf numFmtId="0" fontId="50" fillId="2" borderId="0" xfId="0" applyFont="1" applyFill="1"/>
    <xf numFmtId="0" fontId="40" fillId="5" borderId="0" xfId="0" applyFont="1" applyFill="1" applyAlignment="1">
      <alignment horizontal="center" vertical="center"/>
    </xf>
    <xf numFmtId="0" fontId="40" fillId="2" borderId="0" xfId="0" applyFont="1" applyFill="1" applyAlignment="1">
      <alignment horizontal="center" vertical="center"/>
    </xf>
    <xf numFmtId="9" fontId="40" fillId="2" borderId="0" xfId="3" applyFont="1" applyFill="1" applyBorder="1" applyAlignment="1">
      <alignment horizontal="center" vertical="center"/>
    </xf>
    <xf numFmtId="0" fontId="48" fillId="4" borderId="0" xfId="0" applyFont="1" applyFill="1" applyAlignment="1">
      <alignment vertical="center"/>
    </xf>
    <xf numFmtId="9" fontId="40" fillId="5" borderId="0" xfId="3" applyFont="1" applyFill="1" applyBorder="1" applyAlignment="1">
      <alignment horizontal="center" vertical="center"/>
    </xf>
    <xf numFmtId="0" fontId="47" fillId="9" borderId="0" xfId="0" applyFont="1" applyFill="1" applyAlignment="1">
      <alignment horizontal="center" vertical="center"/>
    </xf>
    <xf numFmtId="0" fontId="47" fillId="2" borderId="0" xfId="0" applyFont="1" applyFill="1" applyAlignment="1">
      <alignment horizontal="center" vertical="center"/>
    </xf>
    <xf numFmtId="0" fontId="40" fillId="5" borderId="0" xfId="0" applyFont="1" applyFill="1" applyAlignment="1">
      <alignment vertical="center"/>
    </xf>
    <xf numFmtId="0" fontId="40" fillId="2" borderId="0" xfId="0" applyFont="1" applyFill="1" applyAlignment="1">
      <alignment vertical="center"/>
    </xf>
    <xf numFmtId="0" fontId="49" fillId="5" borderId="0" xfId="0" applyFont="1" applyFill="1" applyAlignment="1">
      <alignment vertical="center"/>
    </xf>
    <xf numFmtId="0" fontId="5" fillId="5" borderId="0" xfId="0" applyFont="1" applyFill="1"/>
    <xf numFmtId="0" fontId="42" fillId="5" borderId="0" xfId="0" applyFont="1" applyFill="1"/>
    <xf numFmtId="0" fontId="42" fillId="5" borderId="0" xfId="0" applyFont="1" applyFill="1" applyAlignment="1">
      <alignment horizontal="center"/>
    </xf>
    <xf numFmtId="0" fontId="55" fillId="5" borderId="0" xfId="0" applyFont="1" applyFill="1"/>
    <xf numFmtId="0" fontId="5" fillId="7" borderId="0" xfId="0" applyFont="1" applyFill="1" applyAlignment="1">
      <alignment wrapText="1"/>
    </xf>
    <xf numFmtId="0" fontId="56" fillId="5" borderId="0" xfId="0" applyFont="1" applyFill="1"/>
    <xf numFmtId="0" fontId="5" fillId="2" borderId="0" xfId="0" applyFont="1" applyFill="1"/>
    <xf numFmtId="0" fontId="7" fillId="5" borderId="0" xfId="0" applyFont="1" applyFill="1" applyProtection="1">
      <protection locked="0"/>
    </xf>
    <xf numFmtId="0" fontId="57" fillId="4" borderId="0" xfId="0" applyFont="1" applyFill="1"/>
    <xf numFmtId="0" fontId="5" fillId="2" borderId="0" xfId="0" applyFont="1" applyFill="1" applyAlignment="1">
      <alignment vertical="center"/>
    </xf>
    <xf numFmtId="0" fontId="9" fillId="5" borderId="0" xfId="0" applyFont="1" applyFill="1" applyAlignment="1">
      <alignment horizontal="left" vertical="center"/>
    </xf>
    <xf numFmtId="0" fontId="62" fillId="2" borderId="0" xfId="0" applyFont="1" applyFill="1" applyAlignment="1">
      <alignment horizontal="center" vertical="center" wrapText="1"/>
    </xf>
    <xf numFmtId="0" fontId="7" fillId="2" borderId="0" xfId="0" applyFont="1" applyFill="1" applyAlignment="1">
      <alignment horizontal="center" vertical="center"/>
    </xf>
    <xf numFmtId="0" fontId="45" fillId="7" borderId="0" xfId="0" applyFont="1" applyFill="1" applyAlignment="1">
      <alignment horizontal="center" vertical="center" wrapText="1"/>
    </xf>
    <xf numFmtId="0" fontId="61" fillId="3" borderId="0" xfId="2" applyFont="1" applyFill="1" applyAlignment="1">
      <alignment horizontal="center" vertical="center"/>
    </xf>
    <xf numFmtId="0" fontId="52" fillId="5" borderId="0" xfId="0" applyFont="1" applyFill="1" applyAlignment="1">
      <alignment horizontal="left" vertical="center"/>
    </xf>
    <xf numFmtId="0" fontId="52" fillId="5" borderId="3" xfId="0" applyFont="1" applyFill="1" applyBorder="1" applyAlignment="1">
      <alignment horizontal="left" vertical="center"/>
    </xf>
    <xf numFmtId="0" fontId="45" fillId="5" borderId="0" xfId="0" applyFont="1" applyFill="1" applyAlignment="1">
      <alignment horizontal="justify" vertical="center" wrapText="1"/>
    </xf>
    <xf numFmtId="0" fontId="3" fillId="3" borderId="0" xfId="0" applyFont="1" applyFill="1" applyAlignment="1">
      <alignment horizontal="center"/>
    </xf>
    <xf numFmtId="0" fontId="36" fillId="3" borderId="0" xfId="2" applyFont="1" applyFill="1" applyAlignment="1">
      <alignment horizontal="center"/>
    </xf>
    <xf numFmtId="0" fontId="34" fillId="7" borderId="6" xfId="0" applyFont="1" applyFill="1" applyBorder="1" applyAlignment="1" applyProtection="1">
      <alignment horizontal="center" vertical="center"/>
      <protection locked="0"/>
    </xf>
    <xf numFmtId="0" fontId="34" fillId="7" borderId="7" xfId="0" applyFont="1" applyFill="1" applyBorder="1" applyAlignment="1" applyProtection="1">
      <alignment horizontal="center" vertical="center"/>
      <protection locked="0"/>
    </xf>
    <xf numFmtId="0" fontId="59" fillId="5" borderId="0" xfId="0" applyFont="1" applyFill="1" applyAlignment="1">
      <alignment horizontal="center" vertical="center"/>
    </xf>
    <xf numFmtId="0" fontId="59" fillId="5" borderId="1" xfId="0" applyFont="1" applyFill="1" applyBorder="1" applyAlignment="1">
      <alignment horizontal="center" vertical="center"/>
    </xf>
    <xf numFmtId="0" fontId="13" fillId="4" borderId="0" xfId="0" applyFont="1" applyFill="1" applyAlignment="1">
      <alignment horizontal="left" vertical="center"/>
    </xf>
    <xf numFmtId="0" fontId="7" fillId="6" borderId="0" xfId="0" applyFont="1" applyFill="1" applyAlignment="1">
      <alignment horizontal="center" vertical="center" wrapText="1"/>
    </xf>
    <xf numFmtId="0" fontId="7" fillId="6" borderId="4" xfId="0" applyFont="1" applyFill="1" applyBorder="1" applyAlignment="1">
      <alignment horizontal="center" vertical="center" wrapText="1"/>
    </xf>
    <xf numFmtId="0" fontId="5" fillId="6" borderId="0" xfId="0" applyFont="1" applyFill="1" applyAlignment="1" applyProtection="1">
      <alignment horizontal="center" vertical="center"/>
      <protection locked="0"/>
    </xf>
    <xf numFmtId="0" fontId="5" fillId="6" borderId="4" xfId="0" applyFont="1" applyFill="1" applyBorder="1" applyAlignment="1" applyProtection="1">
      <alignment horizontal="center" vertical="center"/>
      <protection locked="0"/>
    </xf>
    <xf numFmtId="0" fontId="7" fillId="5" borderId="0" xfId="0" applyFont="1" applyFill="1" applyAlignment="1">
      <alignment horizontal="left" vertical="center" wrapText="1"/>
    </xf>
    <xf numFmtId="0" fontId="32" fillId="7" borderId="0" xfId="0" applyFont="1" applyFill="1" applyAlignment="1">
      <alignment horizontal="center" vertical="center" wrapText="1"/>
    </xf>
    <xf numFmtId="0" fontId="5" fillId="7" borderId="0" xfId="0" applyFont="1" applyFill="1" applyAlignment="1">
      <alignment horizontal="center" vertical="center" wrapText="1"/>
    </xf>
    <xf numFmtId="0" fontId="7" fillId="2" borderId="0" xfId="0" applyFont="1" applyFill="1" applyAlignment="1">
      <alignment horizontal="center" vertical="center" wrapText="1"/>
    </xf>
    <xf numFmtId="0" fontId="7" fillId="2" borderId="4" xfId="0" applyFont="1" applyFill="1" applyBorder="1" applyAlignment="1">
      <alignment horizontal="center" vertical="center" wrapText="1"/>
    </xf>
    <xf numFmtId="0" fontId="5" fillId="2" borderId="0" xfId="0" applyFont="1" applyFill="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10" fillId="2" borderId="5" xfId="0" applyFont="1" applyFill="1" applyBorder="1" applyAlignment="1" applyProtection="1">
      <alignment horizontal="center" vertical="center" wrapText="1"/>
      <protection locked="0"/>
    </xf>
    <xf numFmtId="0" fontId="10" fillId="2" borderId="0" xfId="0" applyFont="1" applyFill="1" applyAlignment="1" applyProtection="1">
      <alignment horizontal="center" vertical="center" wrapText="1"/>
      <protection locked="0"/>
    </xf>
    <xf numFmtId="0" fontId="10" fillId="2" borderId="4" xfId="0" applyFont="1" applyFill="1" applyBorder="1" applyAlignment="1" applyProtection="1">
      <alignment horizontal="center" vertical="center" wrapText="1"/>
      <protection locked="0"/>
    </xf>
    <xf numFmtId="0" fontId="10" fillId="6" borderId="0" xfId="0" applyFont="1" applyFill="1" applyAlignment="1" applyProtection="1">
      <alignment horizontal="center" vertical="center"/>
      <protection locked="0"/>
    </xf>
    <xf numFmtId="0" fontId="13" fillId="4" borderId="0" xfId="0" applyFont="1" applyFill="1" applyAlignment="1">
      <alignment horizontal="center" vertical="center" wrapText="1"/>
    </xf>
    <xf numFmtId="0" fontId="13" fillId="4" borderId="4"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3" fillId="4" borderId="2" xfId="0" applyFont="1" applyFill="1" applyBorder="1" applyAlignment="1">
      <alignment horizontal="center" vertical="center" wrapText="1"/>
    </xf>
    <xf numFmtId="14" fontId="10" fillId="6" borderId="0" xfId="0" applyNumberFormat="1" applyFont="1" applyFill="1" applyAlignment="1" applyProtection="1">
      <alignment horizontal="center" vertical="center"/>
      <protection locked="0"/>
    </xf>
    <xf numFmtId="14" fontId="10" fillId="2" borderId="0" xfId="0" applyNumberFormat="1" applyFont="1" applyFill="1" applyAlignment="1" applyProtection="1">
      <alignment horizontal="center" vertical="center"/>
      <protection locked="0"/>
    </xf>
    <xf numFmtId="0" fontId="10" fillId="2" borderId="0" xfId="0" applyFont="1" applyFill="1" applyAlignment="1" applyProtection="1">
      <alignment horizontal="center" vertical="center"/>
      <protection locked="0"/>
    </xf>
    <xf numFmtId="0" fontId="64" fillId="2" borderId="0" xfId="0" applyFont="1" applyFill="1" applyAlignment="1">
      <alignment horizontal="center"/>
    </xf>
    <xf numFmtId="0" fontId="5" fillId="2" borderId="0" xfId="0" applyFont="1" applyFill="1" applyAlignment="1" applyProtection="1">
      <alignment horizontal="left" vertical="center" wrapText="1"/>
      <protection locked="0"/>
    </xf>
    <xf numFmtId="0" fontId="53" fillId="3" borderId="0" xfId="2" applyFont="1" applyFill="1" applyAlignment="1">
      <alignment horizontal="center" vertical="center" wrapText="1"/>
    </xf>
    <xf numFmtId="0" fontId="3" fillId="2" borderId="0" xfId="0" applyFont="1" applyFill="1" applyAlignment="1">
      <alignment horizontal="center" vertical="center" wrapText="1"/>
    </xf>
    <xf numFmtId="14" fontId="10" fillId="2" borderId="5" xfId="0" applyNumberFormat="1" applyFont="1" applyFill="1" applyBorder="1" applyAlignment="1" applyProtection="1">
      <alignment horizontal="center" vertical="center"/>
      <protection locked="0"/>
    </xf>
    <xf numFmtId="0" fontId="10" fillId="2" borderId="4" xfId="0" applyFont="1" applyFill="1" applyBorder="1" applyAlignment="1" applyProtection="1">
      <alignment horizontal="center" vertical="center"/>
      <protection locked="0"/>
    </xf>
    <xf numFmtId="0" fontId="10" fillId="2" borderId="5" xfId="0" applyFont="1" applyFill="1" applyBorder="1" applyAlignment="1" applyProtection="1">
      <alignment horizontal="center" vertical="center"/>
      <protection locked="0"/>
    </xf>
    <xf numFmtId="14" fontId="10" fillId="6" borderId="5" xfId="0" applyNumberFormat="1" applyFont="1" applyFill="1" applyBorder="1" applyAlignment="1" applyProtection="1">
      <alignment horizontal="center" vertical="center"/>
      <protection locked="0"/>
    </xf>
    <xf numFmtId="0" fontId="10" fillId="6" borderId="4" xfId="0" applyFont="1" applyFill="1" applyBorder="1" applyAlignment="1" applyProtection="1">
      <alignment horizontal="center" vertical="center"/>
      <protection locked="0"/>
    </xf>
    <xf numFmtId="0" fontId="10" fillId="6" borderId="5" xfId="0" applyFont="1" applyFill="1" applyBorder="1" applyAlignment="1" applyProtection="1">
      <alignment horizontal="center" vertical="center"/>
      <protection locked="0"/>
    </xf>
    <xf numFmtId="0" fontId="10" fillId="6" borderId="5" xfId="0" applyFont="1" applyFill="1" applyBorder="1" applyAlignment="1" applyProtection="1">
      <alignment horizontal="center" vertical="center" wrapText="1"/>
      <protection locked="0"/>
    </xf>
    <xf numFmtId="0" fontId="10" fillId="6" borderId="0" xfId="0" applyFont="1" applyFill="1" applyAlignment="1" applyProtection="1">
      <alignment horizontal="center" vertical="center" wrapText="1"/>
      <protection locked="0"/>
    </xf>
    <xf numFmtId="0" fontId="10" fillId="6" borderId="4" xfId="0" applyFont="1" applyFill="1" applyBorder="1" applyAlignment="1" applyProtection="1">
      <alignment horizontal="center" vertical="center" wrapText="1"/>
      <protection locked="0"/>
    </xf>
    <xf numFmtId="0" fontId="5" fillId="2" borderId="0" xfId="0" applyFont="1" applyFill="1" applyAlignment="1">
      <alignment horizontal="center" vertical="center" wrapText="1"/>
    </xf>
    <xf numFmtId="164" fontId="11" fillId="2" borderId="0" xfId="0" applyNumberFormat="1" applyFont="1" applyFill="1" applyAlignment="1" applyProtection="1">
      <alignment horizontal="center" vertical="center" wrapText="1"/>
      <protection locked="0"/>
    </xf>
    <xf numFmtId="0" fontId="13" fillId="4" borderId="5" xfId="0" applyFont="1" applyFill="1" applyBorder="1" applyAlignment="1">
      <alignment horizontal="center" vertical="center" wrapText="1"/>
    </xf>
    <xf numFmtId="0" fontId="14" fillId="4" borderId="0" xfId="0" applyFont="1" applyFill="1" applyAlignment="1">
      <alignment horizontal="center" vertical="center" wrapText="1"/>
    </xf>
    <xf numFmtId="0" fontId="3" fillId="5" borderId="0" xfId="0" applyFont="1" applyFill="1" applyAlignment="1">
      <alignment horizontal="center" vertical="center" wrapText="1"/>
    </xf>
    <xf numFmtId="0" fontId="5" fillId="2" borderId="2" xfId="0" applyFont="1" applyFill="1" applyBorder="1" applyAlignment="1" applyProtection="1">
      <alignment horizontal="center" vertical="center"/>
      <protection locked="0"/>
    </xf>
    <xf numFmtId="0" fontId="5" fillId="5" borderId="2" xfId="0" applyFont="1" applyFill="1" applyBorder="1" applyAlignment="1" applyProtection="1">
      <alignment horizontal="center" vertical="center"/>
      <protection locked="0"/>
    </xf>
    <xf numFmtId="0" fontId="5" fillId="5" borderId="0" xfId="0" applyFont="1" applyFill="1" applyAlignment="1" applyProtection="1">
      <alignment horizontal="center" vertical="center"/>
      <protection locked="0"/>
    </xf>
    <xf numFmtId="0" fontId="13" fillId="4" borderId="0" xfId="0" applyFont="1" applyFill="1" applyAlignment="1">
      <alignment horizontal="left" vertical="center" wrapText="1"/>
    </xf>
    <xf numFmtId="0" fontId="5" fillId="7" borderId="0" xfId="0" applyFont="1" applyFill="1" applyAlignment="1">
      <alignment horizontal="center" wrapText="1"/>
    </xf>
    <xf numFmtId="0" fontId="6" fillId="2" borderId="0" xfId="0" applyFont="1" applyFill="1" applyAlignment="1" applyProtection="1">
      <alignment horizontal="center" vertical="center"/>
      <protection locked="0"/>
    </xf>
    <xf numFmtId="0" fontId="7" fillId="5" borderId="0" xfId="0" applyFont="1" applyFill="1" applyAlignment="1">
      <alignment horizontal="left" vertical="center"/>
    </xf>
    <xf numFmtId="0" fontId="4" fillId="3" borderId="0" xfId="2" applyFont="1" applyFill="1" applyAlignment="1">
      <alignment horizontal="center"/>
    </xf>
    <xf numFmtId="0" fontId="5" fillId="2" borderId="0" xfId="0" applyFont="1" applyFill="1" applyAlignment="1">
      <alignment horizontal="left" vertical="center" wrapText="1"/>
    </xf>
    <xf numFmtId="0" fontId="5" fillId="2" borderId="4" xfId="0" applyFont="1" applyFill="1" applyBorder="1" applyAlignment="1">
      <alignment horizontal="left" vertical="center" wrapText="1"/>
    </xf>
    <xf numFmtId="0" fontId="6" fillId="5" borderId="0" xfId="0" applyFont="1" applyFill="1" applyAlignment="1">
      <alignment horizontal="left" vertical="center"/>
    </xf>
    <xf numFmtId="0" fontId="6" fillId="5" borderId="3" xfId="0" applyFont="1" applyFill="1" applyBorder="1" applyAlignment="1">
      <alignment horizontal="left" vertical="center"/>
    </xf>
    <xf numFmtId="0" fontId="5" fillId="2" borderId="0" xfId="0" applyFont="1" applyFill="1" applyAlignment="1">
      <alignment horizontal="center" vertical="center"/>
    </xf>
    <xf numFmtId="0" fontId="5" fillId="5" borderId="0" xfId="0" applyFont="1" applyFill="1" applyAlignment="1">
      <alignment horizontal="left" vertical="center" wrapText="1"/>
    </xf>
    <xf numFmtId="0" fontId="5" fillId="5" borderId="4" xfId="0" applyFont="1" applyFill="1" applyBorder="1" applyAlignment="1">
      <alignment horizontal="left" vertical="center" wrapText="1"/>
    </xf>
    <xf numFmtId="0" fontId="9" fillId="4" borderId="0" xfId="0" applyFont="1" applyFill="1" applyAlignment="1">
      <alignment horizontal="center" vertical="center" wrapText="1"/>
    </xf>
    <xf numFmtId="0" fontId="9" fillId="4" borderId="0" xfId="0" applyFont="1" applyFill="1" applyAlignment="1">
      <alignment horizontal="center" vertical="center"/>
    </xf>
    <xf numFmtId="0" fontId="9" fillId="4" borderId="4" xfId="0" applyFont="1" applyFill="1" applyBorder="1" applyAlignment="1">
      <alignment horizontal="center" vertical="center"/>
    </xf>
    <xf numFmtId="0" fontId="9" fillId="4" borderId="4" xfId="0" applyFont="1" applyFill="1" applyBorder="1" applyAlignment="1">
      <alignment horizontal="center" vertical="center" wrapText="1"/>
    </xf>
    <xf numFmtId="0" fontId="44" fillId="2" borderId="0" xfId="0" applyFont="1" applyFill="1" applyAlignment="1">
      <alignment horizontal="center"/>
    </xf>
    <xf numFmtId="0" fontId="27" fillId="3" borderId="0" xfId="0" applyFont="1" applyFill="1" applyAlignment="1">
      <alignment horizontal="center" vertical="center" wrapText="1"/>
    </xf>
    <xf numFmtId="0" fontId="5" fillId="5" borderId="5" xfId="0" applyFont="1" applyFill="1" applyBorder="1" applyAlignment="1">
      <alignment horizontal="center" vertical="center"/>
    </xf>
    <xf numFmtId="0" fontId="4" fillId="3" borderId="0" xfId="2" applyFont="1" applyFill="1" applyAlignment="1">
      <alignment horizontal="center" vertical="center"/>
    </xf>
    <xf numFmtId="0" fontId="14" fillId="4" borderId="0" xfId="2" applyFont="1" applyFill="1" applyAlignment="1">
      <alignment horizontal="center"/>
    </xf>
    <xf numFmtId="0" fontId="14" fillId="5" borderId="0" xfId="0" applyFont="1" applyFill="1" applyAlignment="1">
      <alignment horizontal="center" vertical="center"/>
    </xf>
    <xf numFmtId="0" fontId="5" fillId="2" borderId="0" xfId="0" applyFont="1" applyFill="1" applyAlignment="1">
      <alignment vertical="center" wrapText="1"/>
    </xf>
    <xf numFmtId="0" fontId="5" fillId="2" borderId="4" xfId="0" applyFont="1" applyFill="1" applyBorder="1" applyAlignment="1">
      <alignment vertical="center" wrapText="1"/>
    </xf>
    <xf numFmtId="0" fontId="0" fillId="2" borderId="0" xfId="0" applyFill="1" applyAlignment="1">
      <alignment horizontal="left" vertical="center" wrapText="1"/>
    </xf>
    <xf numFmtId="0" fontId="5" fillId="2" borderId="1" xfId="0" applyFont="1" applyFill="1" applyBorder="1" applyAlignment="1">
      <alignment horizontal="left" vertical="center" wrapText="1"/>
    </xf>
    <xf numFmtId="0" fontId="5" fillId="5" borderId="1" xfId="0" applyFont="1" applyFill="1" applyBorder="1" applyAlignment="1">
      <alignment horizontal="left" vertical="center" wrapText="1"/>
    </xf>
    <xf numFmtId="0" fontId="5" fillId="5" borderId="0" xfId="0" applyFont="1" applyFill="1" applyAlignment="1">
      <alignment horizontal="center" vertical="center" wrapText="1"/>
    </xf>
    <xf numFmtId="0" fontId="9" fillId="4" borderId="0" xfId="0" applyFont="1" applyFill="1" applyAlignment="1">
      <alignment horizontal="left" vertical="center" wrapText="1"/>
    </xf>
    <xf numFmtId="0" fontId="54" fillId="0" borderId="0" xfId="0" applyFont="1" applyAlignment="1">
      <alignment horizontal="center" vertical="center" wrapText="1"/>
    </xf>
    <xf numFmtId="0" fontId="63" fillId="2" borderId="0" xfId="0" applyFont="1" applyFill="1" applyAlignment="1">
      <alignment horizontal="center"/>
    </xf>
    <xf numFmtId="0" fontId="5" fillId="5" borderId="5" xfId="0" applyFont="1" applyFill="1" applyBorder="1" applyAlignment="1" applyProtection="1">
      <alignment horizontal="center" vertical="center"/>
      <protection locked="0"/>
    </xf>
    <xf numFmtId="0" fontId="5" fillId="2" borderId="0" xfId="0" applyFont="1" applyFill="1" applyAlignment="1">
      <alignment horizontal="left" vertical="center"/>
    </xf>
    <xf numFmtId="0" fontId="5" fillId="2" borderId="1" xfId="0" applyFont="1" applyFill="1" applyBorder="1" applyAlignment="1">
      <alignment horizontal="left" vertical="center"/>
    </xf>
    <xf numFmtId="0" fontId="19" fillId="5" borderId="0" xfId="0" applyFont="1" applyFill="1" applyAlignment="1">
      <alignment vertical="center"/>
    </xf>
    <xf numFmtId="0" fontId="19" fillId="5" borderId="4" xfId="0" applyFont="1" applyFill="1" applyBorder="1" applyAlignment="1">
      <alignment vertical="center"/>
    </xf>
    <xf numFmtId="0" fontId="5" fillId="2" borderId="5" xfId="0" applyFont="1" applyFill="1" applyBorder="1" applyAlignment="1" applyProtection="1">
      <alignment horizontal="center" vertical="center"/>
      <protection locked="0"/>
    </xf>
    <xf numFmtId="0" fontId="9" fillId="4" borderId="1" xfId="0" applyFont="1" applyFill="1" applyBorder="1" applyAlignment="1">
      <alignment horizontal="center" vertical="center" wrapText="1"/>
    </xf>
    <xf numFmtId="0" fontId="32" fillId="4" borderId="0" xfId="0" applyFont="1" applyFill="1" applyAlignment="1">
      <alignment horizontal="center" vertical="center" wrapText="1"/>
    </xf>
    <xf numFmtId="0" fontId="5" fillId="5" borderId="0" xfId="0" applyFont="1" applyFill="1" applyAlignment="1">
      <alignment horizontal="center"/>
    </xf>
    <xf numFmtId="0" fontId="12" fillId="2" borderId="0" xfId="0" applyFont="1" applyFill="1" applyAlignment="1">
      <alignment horizontal="center" vertical="center" wrapText="1"/>
    </xf>
    <xf numFmtId="0" fontId="5" fillId="2" borderId="4" xfId="0" applyFont="1" applyFill="1" applyBorder="1" applyAlignment="1">
      <alignment horizontal="left" vertical="center"/>
    </xf>
    <xf numFmtId="0" fontId="5" fillId="5" borderId="0" xfId="0" applyFont="1" applyFill="1" applyAlignment="1">
      <alignment horizontal="left" vertical="center"/>
    </xf>
    <xf numFmtId="0" fontId="5" fillId="5" borderId="4" xfId="0" applyFont="1" applyFill="1" applyBorder="1" applyAlignment="1">
      <alignment horizontal="left" vertical="center"/>
    </xf>
    <xf numFmtId="0" fontId="5" fillId="5" borderId="0" xfId="0" applyFont="1" applyFill="1" applyAlignment="1">
      <alignment horizontal="left" vertical="center" indent="2"/>
    </xf>
    <xf numFmtId="0" fontId="5" fillId="5" borderId="4" xfId="0" applyFont="1" applyFill="1" applyBorder="1" applyAlignment="1">
      <alignment horizontal="left" vertical="center" indent="2"/>
    </xf>
    <xf numFmtId="0" fontId="5" fillId="5" borderId="0" xfId="0" applyFont="1" applyFill="1" applyAlignment="1">
      <alignment vertical="center"/>
    </xf>
    <xf numFmtId="0" fontId="5" fillId="5" borderId="4" xfId="0" applyFont="1" applyFill="1" applyBorder="1" applyAlignment="1">
      <alignment vertical="center"/>
    </xf>
    <xf numFmtId="0" fontId="5" fillId="5" borderId="0" xfId="0" applyFont="1" applyFill="1" applyAlignment="1">
      <alignment vertical="center" wrapText="1"/>
    </xf>
    <xf numFmtId="0" fontId="5" fillId="5" borderId="4" xfId="0" applyFont="1" applyFill="1" applyBorder="1" applyAlignment="1">
      <alignment vertical="center" wrapText="1"/>
    </xf>
    <xf numFmtId="0" fontId="5" fillId="2" borderId="0" xfId="0" applyFont="1" applyFill="1" applyAlignment="1">
      <alignment vertical="center"/>
    </xf>
    <xf numFmtId="0" fontId="5" fillId="2" borderId="4" xfId="0" applyFont="1" applyFill="1" applyBorder="1" applyAlignment="1">
      <alignment vertical="center"/>
    </xf>
    <xf numFmtId="0" fontId="5" fillId="2" borderId="0" xfId="0" applyFont="1" applyFill="1" applyAlignment="1">
      <alignment horizontal="left" vertical="center" indent="2"/>
    </xf>
    <xf numFmtId="0" fontId="5" fillId="2" borderId="4" xfId="0" applyFont="1" applyFill="1" applyBorder="1" applyAlignment="1">
      <alignment horizontal="left" vertical="center" indent="2"/>
    </xf>
    <xf numFmtId="0" fontId="5" fillId="5" borderId="1" xfId="0" applyFont="1" applyFill="1" applyBorder="1" applyAlignment="1">
      <alignment horizontal="left" vertical="center"/>
    </xf>
    <xf numFmtId="0" fontId="19" fillId="5" borderId="0" xfId="0" applyFont="1" applyFill="1" applyAlignment="1">
      <alignment horizontal="left" vertical="center"/>
    </xf>
    <xf numFmtId="0" fontId="19" fillId="5" borderId="1" xfId="0" applyFont="1" applyFill="1" applyBorder="1" applyAlignment="1">
      <alignment horizontal="left" vertical="center"/>
    </xf>
    <xf numFmtId="0" fontId="5" fillId="2" borderId="8" xfId="0" applyFont="1" applyFill="1" applyBorder="1" applyAlignment="1" applyProtection="1">
      <alignment horizontal="center" vertical="center"/>
      <protection locked="0"/>
    </xf>
    <xf numFmtId="0" fontId="5" fillId="5" borderId="8" xfId="0" applyFont="1" applyFill="1" applyBorder="1" applyAlignment="1" applyProtection="1">
      <alignment horizontal="center" vertical="center"/>
      <protection locked="0"/>
    </xf>
    <xf numFmtId="0" fontId="19" fillId="5" borderId="8" xfId="0" applyFont="1" applyFill="1" applyBorder="1" applyAlignment="1" applyProtection="1">
      <alignment horizontal="center" vertical="center"/>
      <protection locked="0"/>
    </xf>
    <xf numFmtId="0" fontId="19" fillId="5" borderId="2" xfId="0" applyFont="1" applyFill="1" applyBorder="1" applyAlignment="1" applyProtection="1">
      <alignment horizontal="center" vertical="center"/>
      <protection locked="0"/>
    </xf>
    <xf numFmtId="0" fontId="19" fillId="5" borderId="0" xfId="0" applyFont="1" applyFill="1" applyAlignment="1" applyProtection="1">
      <alignment horizontal="center" vertical="center"/>
      <protection locked="0"/>
    </xf>
    <xf numFmtId="0" fontId="56" fillId="2" borderId="0" xfId="0" applyFont="1" applyFill="1" applyAlignment="1" applyProtection="1">
      <alignment horizontal="left" vertical="center" wrapText="1"/>
      <protection locked="0"/>
    </xf>
    <xf numFmtId="0" fontId="9" fillId="4" borderId="5" xfId="0" applyFont="1" applyFill="1" applyBorder="1" applyAlignment="1">
      <alignment horizontal="center" vertical="center"/>
    </xf>
    <xf numFmtId="0" fontId="58" fillId="4" borderId="0" xfId="0" applyFont="1" applyFill="1" applyAlignment="1">
      <alignment horizontal="center"/>
    </xf>
    <xf numFmtId="0" fontId="57" fillId="4" borderId="0" xfId="0" applyFont="1" applyFill="1" applyAlignment="1">
      <alignment horizontal="center"/>
    </xf>
    <xf numFmtId="0" fontId="58" fillId="4" borderId="0" xfId="0" applyFont="1" applyFill="1" applyAlignment="1">
      <alignment horizontal="center" vertical="center"/>
    </xf>
    <xf numFmtId="0" fontId="57" fillId="4" borderId="0" xfId="0" applyFont="1" applyFill="1" applyAlignment="1">
      <alignment horizontal="center" vertical="center"/>
    </xf>
    <xf numFmtId="0" fontId="14" fillId="4" borderId="0" xfId="0" applyFont="1" applyFill="1" applyAlignment="1">
      <alignment horizontal="center" wrapText="1"/>
    </xf>
    <xf numFmtId="0" fontId="5" fillId="4" borderId="0" xfId="0" applyFont="1" applyFill="1" applyAlignment="1">
      <alignment horizontal="center" vertical="center" wrapText="1"/>
    </xf>
    <xf numFmtId="0" fontId="44" fillId="2" borderId="0" xfId="0" applyFont="1" applyFill="1" applyAlignment="1">
      <alignment horizontal="center" vertical="center"/>
    </xf>
    <xf numFmtId="0" fontId="5" fillId="0" borderId="9" xfId="0" applyFont="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5" fillId="5" borderId="1" xfId="0" applyFont="1" applyFill="1" applyBorder="1" applyAlignment="1" applyProtection="1">
      <alignment horizontal="center" vertical="center"/>
      <protection locked="0"/>
    </xf>
    <xf numFmtId="0" fontId="5" fillId="5" borderId="0" xfId="0" applyFont="1" applyFill="1" applyAlignment="1">
      <alignment horizontal="center" vertical="center"/>
    </xf>
    <xf numFmtId="0" fontId="5" fillId="2" borderId="0" xfId="0" applyFont="1" applyFill="1" applyAlignment="1" applyProtection="1">
      <alignment horizontal="center" vertical="center" wrapText="1"/>
      <protection locked="0"/>
    </xf>
    <xf numFmtId="0" fontId="14" fillId="2" borderId="0" xfId="0" applyFont="1" applyFill="1" applyAlignment="1" applyProtection="1">
      <alignment horizontal="center" vertical="center"/>
      <protection locked="0"/>
    </xf>
    <xf numFmtId="0" fontId="28" fillId="2" borderId="0" xfId="0" applyFont="1" applyFill="1" applyAlignment="1">
      <alignment horizontal="center"/>
    </xf>
    <xf numFmtId="0" fontId="25" fillId="4" borderId="0" xfId="0" applyFont="1" applyFill="1" applyAlignment="1">
      <alignment horizontal="center" vertical="center" wrapText="1"/>
    </xf>
    <xf numFmtId="0" fontId="40" fillId="5" borderId="0" xfId="0" applyFont="1" applyFill="1" applyAlignment="1">
      <alignment horizontal="center" vertical="center"/>
    </xf>
    <xf numFmtId="9" fontId="40" fillId="2" borderId="0" xfId="3" applyFont="1" applyFill="1" applyBorder="1" applyAlignment="1">
      <alignment horizontal="center" vertical="center"/>
    </xf>
    <xf numFmtId="0" fontId="48" fillId="4" borderId="0" xfId="0" applyFont="1" applyFill="1" applyAlignment="1">
      <alignment horizontal="center" vertical="center"/>
    </xf>
    <xf numFmtId="0" fontId="51" fillId="4" borderId="0" xfId="0" applyFont="1" applyFill="1" applyAlignment="1">
      <alignment horizontal="left" vertical="center" wrapText="1"/>
    </xf>
    <xf numFmtId="0" fontId="23" fillId="5" borderId="0" xfId="0" applyFont="1" applyFill="1" applyAlignment="1">
      <alignment horizontal="center"/>
    </xf>
    <xf numFmtId="0" fontId="40" fillId="5" borderId="0" xfId="0" applyFont="1" applyFill="1" applyAlignment="1" applyProtection="1">
      <alignment horizontal="center" vertical="center" wrapText="1"/>
      <protection locked="0"/>
    </xf>
    <xf numFmtId="0" fontId="51" fillId="4" borderId="0" xfId="0" applyFont="1" applyFill="1" applyAlignment="1">
      <alignment horizontal="center"/>
    </xf>
    <xf numFmtId="0" fontId="23" fillId="2" borderId="0" xfId="0" applyFont="1" applyFill="1" applyAlignment="1" applyProtection="1">
      <alignment horizontal="left" vertical="center" wrapText="1"/>
      <protection locked="0"/>
    </xf>
    <xf numFmtId="0" fontId="40" fillId="2" borderId="0" xfId="0" applyFont="1" applyFill="1" applyAlignment="1">
      <alignment horizontal="center" vertical="center"/>
    </xf>
    <xf numFmtId="0" fontId="40" fillId="4" borderId="0" xfId="0" applyFont="1" applyFill="1" applyAlignment="1">
      <alignment horizontal="center" vertical="center" wrapText="1"/>
    </xf>
    <xf numFmtId="0" fontId="62" fillId="7" borderId="0" xfId="0" applyFont="1" applyFill="1" applyAlignment="1">
      <alignment horizontal="center" vertical="center" wrapText="1"/>
    </xf>
    <xf numFmtId="0" fontId="65" fillId="2" borderId="0" xfId="2" applyFont="1" applyFill="1" applyAlignment="1">
      <alignment horizontal="center" vertical="center" wrapText="1"/>
    </xf>
    <xf numFmtId="0" fontId="41" fillId="2" borderId="0" xfId="0" applyFont="1" applyFill="1" applyAlignment="1">
      <alignment horizontal="center"/>
    </xf>
    <xf numFmtId="0" fontId="39" fillId="2" borderId="0" xfId="0" applyFont="1" applyFill="1" applyAlignment="1" applyProtection="1">
      <alignment horizontal="center"/>
      <protection locked="0"/>
    </xf>
    <xf numFmtId="165" fontId="49" fillId="5" borderId="0" xfId="4" applyNumberFormat="1" applyFont="1" applyFill="1" applyBorder="1" applyAlignment="1">
      <alignment horizontal="center" vertical="center"/>
    </xf>
    <xf numFmtId="0" fontId="24" fillId="4" borderId="0" xfId="0" applyFont="1" applyFill="1" applyAlignment="1">
      <alignment horizontal="center"/>
    </xf>
    <xf numFmtId="0" fontId="31" fillId="8" borderId="0" xfId="0" applyFont="1" applyFill="1" applyAlignment="1">
      <alignment horizontal="center"/>
    </xf>
  </cellXfs>
  <cellStyles count="5">
    <cellStyle name="Excel Built-in Normal" xfId="1" xr:uid="{00000000-0005-0000-0000-000006000000}"/>
    <cellStyle name="Hipervínculo" xfId="2" builtinId="8"/>
    <cellStyle name="Millares" xfId="4" builtinId="3"/>
    <cellStyle name="Normal" xfId="0" builtinId="0"/>
    <cellStyle name="Porcentaje" xfId="3" builtinId="5"/>
  </cellStyles>
  <dxfs count="6">
    <dxf>
      <fill>
        <patternFill>
          <bgColor theme="6" tint="0.79998168889431442"/>
        </patternFill>
      </fill>
    </dxf>
    <dxf>
      <fill>
        <patternFill>
          <bgColor theme="0" tint="-4.9989318521683403E-2"/>
        </patternFill>
      </fill>
    </dxf>
    <dxf>
      <fill>
        <patternFill>
          <bgColor theme="0" tint="-4.9989318521683403E-2"/>
        </patternFill>
      </fill>
    </dxf>
    <dxf>
      <fill>
        <patternFill>
          <bgColor rgb="FFFFC000"/>
        </patternFill>
      </fill>
    </dxf>
    <dxf>
      <font>
        <color theme="0" tint="-4.9989318521683403E-2"/>
      </font>
      <fill>
        <patternFill>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3737"/>
      <color rgb="FFBFD5F3"/>
      <color rgb="FFFDC407"/>
      <color rgb="FF223B7F"/>
      <color rgb="FF000000"/>
      <color rgb="FFFFF9E7"/>
      <color rgb="FFF9FF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571500</xdr:colOff>
      <xdr:row>1</xdr:row>
      <xdr:rowOff>9525</xdr:rowOff>
    </xdr:from>
    <xdr:to>
      <xdr:col>2</xdr:col>
      <xdr:colOff>486431</xdr:colOff>
      <xdr:row>3</xdr:row>
      <xdr:rowOff>266700</xdr:rowOff>
    </xdr:to>
    <xdr:pic>
      <xdr:nvPicPr>
        <xdr:cNvPr id="2" name="Imagen 1">
          <a:extLst>
            <a:ext uri="{FF2B5EF4-FFF2-40B4-BE49-F238E27FC236}">
              <a16:creationId xmlns:a16="http://schemas.microsoft.com/office/drawing/2014/main" id="{651D5CBB-481B-40F5-84C2-C33B28EF89AA}"/>
            </a:ext>
          </a:extLst>
        </xdr:cNvPr>
        <xdr:cNvPicPr>
          <a:picLocks noChangeAspect="1"/>
        </xdr:cNvPicPr>
      </xdr:nvPicPr>
      <xdr:blipFill>
        <a:blip xmlns:r="http://schemas.openxmlformats.org/officeDocument/2006/relationships" r:embed="rId1"/>
        <a:stretch>
          <a:fillRect/>
        </a:stretch>
      </xdr:blipFill>
      <xdr:spPr>
        <a:xfrm>
          <a:off x="571500" y="200025"/>
          <a:ext cx="1000781" cy="647700"/>
        </a:xfrm>
        <a:prstGeom prst="rect">
          <a:avLst/>
        </a:prstGeom>
      </xdr:spPr>
    </xdr:pic>
    <xdr:clientData/>
  </xdr:twoCellAnchor>
  <xdr:twoCellAnchor editAs="oneCell">
    <xdr:from>
      <xdr:col>4</xdr:col>
      <xdr:colOff>57150</xdr:colOff>
      <xdr:row>13</xdr:row>
      <xdr:rowOff>180975</xdr:rowOff>
    </xdr:from>
    <xdr:to>
      <xdr:col>5</xdr:col>
      <xdr:colOff>577215</xdr:colOff>
      <xdr:row>17</xdr:row>
      <xdr:rowOff>1693</xdr:rowOff>
    </xdr:to>
    <xdr:pic>
      <xdr:nvPicPr>
        <xdr:cNvPr id="4" name="Imagen 3">
          <a:extLst>
            <a:ext uri="{FF2B5EF4-FFF2-40B4-BE49-F238E27FC236}">
              <a16:creationId xmlns:a16="http://schemas.microsoft.com/office/drawing/2014/main" id="{1BE5E7A2-A13A-46C6-832E-49F42F94082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38450" y="1905000"/>
          <a:ext cx="1133475" cy="807508"/>
        </a:xfrm>
        <a:prstGeom prst="rect">
          <a:avLst/>
        </a:prstGeom>
      </xdr:spPr>
    </xdr:pic>
    <xdr:clientData/>
  </xdr:twoCellAnchor>
  <xdr:twoCellAnchor editAs="oneCell">
    <xdr:from>
      <xdr:col>9</xdr:col>
      <xdr:colOff>14654</xdr:colOff>
      <xdr:row>13</xdr:row>
      <xdr:rowOff>161192</xdr:rowOff>
    </xdr:from>
    <xdr:to>
      <xdr:col>10</xdr:col>
      <xdr:colOff>575017</xdr:colOff>
      <xdr:row>17</xdr:row>
      <xdr:rowOff>3757</xdr:rowOff>
    </xdr:to>
    <xdr:pic>
      <xdr:nvPicPr>
        <xdr:cNvPr id="6" name="Imagen 5">
          <a:extLst>
            <a:ext uri="{FF2B5EF4-FFF2-40B4-BE49-F238E27FC236}">
              <a16:creationId xmlns:a16="http://schemas.microsoft.com/office/drawing/2014/main" id="{67856522-C0DE-494F-8D05-E83D39FC4EC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832231" y="1883019"/>
          <a:ext cx="1172308" cy="836975"/>
        </a:xfrm>
        <a:prstGeom prst="rect">
          <a:avLst/>
        </a:prstGeom>
      </xdr:spPr>
    </xdr:pic>
    <xdr:clientData/>
  </xdr:twoCellAnchor>
  <xdr:twoCellAnchor editAs="oneCell">
    <xdr:from>
      <xdr:col>14</xdr:col>
      <xdr:colOff>58616</xdr:colOff>
      <xdr:row>14</xdr:row>
      <xdr:rowOff>21981</xdr:rowOff>
    </xdr:from>
    <xdr:to>
      <xdr:col>15</xdr:col>
      <xdr:colOff>491128</xdr:colOff>
      <xdr:row>17</xdr:row>
      <xdr:rowOff>26670</xdr:rowOff>
    </xdr:to>
    <xdr:pic>
      <xdr:nvPicPr>
        <xdr:cNvPr id="8" name="Imagen 7">
          <a:extLst>
            <a:ext uri="{FF2B5EF4-FFF2-40B4-BE49-F238E27FC236}">
              <a16:creationId xmlns:a16="http://schemas.microsoft.com/office/drawing/2014/main" id="{7193FF1B-3B03-4A8C-96F6-846D3B7C526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916866" y="1934308"/>
          <a:ext cx="1038742" cy="7400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695325</xdr:colOff>
      <xdr:row>1</xdr:row>
      <xdr:rowOff>0</xdr:rowOff>
    </xdr:from>
    <xdr:to>
      <xdr:col>2</xdr:col>
      <xdr:colOff>529591</xdr:colOff>
      <xdr:row>4</xdr:row>
      <xdr:rowOff>34752</xdr:rowOff>
    </xdr:to>
    <xdr:pic>
      <xdr:nvPicPr>
        <xdr:cNvPr id="2" name="Imagen 1">
          <a:extLst>
            <a:ext uri="{FF2B5EF4-FFF2-40B4-BE49-F238E27FC236}">
              <a16:creationId xmlns:a16="http://schemas.microsoft.com/office/drawing/2014/main" id="{07420AB2-138B-4D58-8AF8-CC3CF40E1296}"/>
            </a:ext>
          </a:extLst>
        </xdr:cNvPr>
        <xdr:cNvPicPr>
          <a:picLocks noChangeAspect="1"/>
        </xdr:cNvPicPr>
      </xdr:nvPicPr>
      <xdr:blipFill>
        <a:blip xmlns:r="http://schemas.openxmlformats.org/officeDocument/2006/relationships" r:embed="rId1"/>
        <a:stretch>
          <a:fillRect/>
        </a:stretch>
      </xdr:blipFill>
      <xdr:spPr>
        <a:xfrm>
          <a:off x="695325" y="190500"/>
          <a:ext cx="914401" cy="5929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676275</xdr:colOff>
      <xdr:row>1</xdr:row>
      <xdr:rowOff>0</xdr:rowOff>
    </xdr:from>
    <xdr:to>
      <xdr:col>2</xdr:col>
      <xdr:colOff>499111</xdr:colOff>
      <xdr:row>4</xdr:row>
      <xdr:rowOff>4272</xdr:rowOff>
    </xdr:to>
    <xdr:pic>
      <xdr:nvPicPr>
        <xdr:cNvPr id="3" name="Imagen 2">
          <a:extLst>
            <a:ext uri="{FF2B5EF4-FFF2-40B4-BE49-F238E27FC236}">
              <a16:creationId xmlns:a16="http://schemas.microsoft.com/office/drawing/2014/main" id="{8C490228-C446-4C68-AE5D-A57B01DB32EE}"/>
            </a:ext>
          </a:extLst>
        </xdr:cNvPr>
        <xdr:cNvPicPr>
          <a:picLocks noChangeAspect="1"/>
        </xdr:cNvPicPr>
      </xdr:nvPicPr>
      <xdr:blipFill>
        <a:blip xmlns:r="http://schemas.openxmlformats.org/officeDocument/2006/relationships" r:embed="rId1"/>
        <a:stretch>
          <a:fillRect/>
        </a:stretch>
      </xdr:blipFill>
      <xdr:spPr>
        <a:xfrm>
          <a:off x="676275" y="190500"/>
          <a:ext cx="914401" cy="5929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685800</xdr:colOff>
      <xdr:row>1</xdr:row>
      <xdr:rowOff>0</xdr:rowOff>
    </xdr:from>
    <xdr:to>
      <xdr:col>2</xdr:col>
      <xdr:colOff>513523</xdr:colOff>
      <xdr:row>4</xdr:row>
      <xdr:rowOff>10650</xdr:rowOff>
    </xdr:to>
    <xdr:pic>
      <xdr:nvPicPr>
        <xdr:cNvPr id="3" name="Imagen 2">
          <a:extLst>
            <a:ext uri="{FF2B5EF4-FFF2-40B4-BE49-F238E27FC236}">
              <a16:creationId xmlns:a16="http://schemas.microsoft.com/office/drawing/2014/main" id="{F4DA0846-8BCA-43AD-BAEB-370B4727A113}"/>
            </a:ext>
          </a:extLst>
        </xdr:cNvPr>
        <xdr:cNvPicPr>
          <a:picLocks noChangeAspect="1"/>
        </xdr:cNvPicPr>
      </xdr:nvPicPr>
      <xdr:blipFill>
        <a:blip xmlns:r="http://schemas.openxmlformats.org/officeDocument/2006/relationships" r:embed="rId1"/>
        <a:stretch>
          <a:fillRect/>
        </a:stretch>
      </xdr:blipFill>
      <xdr:spPr>
        <a:xfrm>
          <a:off x="685800" y="190500"/>
          <a:ext cx="913573" cy="5916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647700</xdr:colOff>
      <xdr:row>1</xdr:row>
      <xdr:rowOff>0</xdr:rowOff>
    </xdr:from>
    <xdr:to>
      <xdr:col>2</xdr:col>
      <xdr:colOff>490663</xdr:colOff>
      <xdr:row>4</xdr:row>
      <xdr:rowOff>3030</xdr:rowOff>
    </xdr:to>
    <xdr:pic>
      <xdr:nvPicPr>
        <xdr:cNvPr id="3" name="Imagen 2">
          <a:extLst>
            <a:ext uri="{FF2B5EF4-FFF2-40B4-BE49-F238E27FC236}">
              <a16:creationId xmlns:a16="http://schemas.microsoft.com/office/drawing/2014/main" id="{3CED4992-C281-463D-887C-52054521DA7B}"/>
            </a:ext>
          </a:extLst>
        </xdr:cNvPr>
        <xdr:cNvPicPr>
          <a:picLocks noChangeAspect="1"/>
        </xdr:cNvPicPr>
      </xdr:nvPicPr>
      <xdr:blipFill>
        <a:blip xmlns:r="http://schemas.openxmlformats.org/officeDocument/2006/relationships" r:embed="rId1"/>
        <a:stretch>
          <a:fillRect/>
        </a:stretch>
      </xdr:blipFill>
      <xdr:spPr>
        <a:xfrm>
          <a:off x="647700" y="190500"/>
          <a:ext cx="913573" cy="5916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638175</xdr:colOff>
      <xdr:row>1</xdr:row>
      <xdr:rowOff>0</xdr:rowOff>
    </xdr:from>
    <xdr:to>
      <xdr:col>2</xdr:col>
      <xdr:colOff>460183</xdr:colOff>
      <xdr:row>4</xdr:row>
      <xdr:rowOff>3030</xdr:rowOff>
    </xdr:to>
    <xdr:pic>
      <xdr:nvPicPr>
        <xdr:cNvPr id="3" name="Imagen 2">
          <a:extLst>
            <a:ext uri="{FF2B5EF4-FFF2-40B4-BE49-F238E27FC236}">
              <a16:creationId xmlns:a16="http://schemas.microsoft.com/office/drawing/2014/main" id="{4613FE4F-A66B-46B7-BC00-28EBF06277FE}"/>
            </a:ext>
          </a:extLst>
        </xdr:cNvPr>
        <xdr:cNvPicPr>
          <a:picLocks noChangeAspect="1"/>
        </xdr:cNvPicPr>
      </xdr:nvPicPr>
      <xdr:blipFill>
        <a:blip xmlns:r="http://schemas.openxmlformats.org/officeDocument/2006/relationships" r:embed="rId1"/>
        <a:stretch>
          <a:fillRect/>
        </a:stretch>
      </xdr:blipFill>
      <xdr:spPr>
        <a:xfrm>
          <a:off x="638175" y="190500"/>
          <a:ext cx="913573" cy="5916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704021</xdr:colOff>
      <xdr:row>1</xdr:row>
      <xdr:rowOff>0</xdr:rowOff>
    </xdr:from>
    <xdr:to>
      <xdr:col>2</xdr:col>
      <xdr:colOff>532572</xdr:colOff>
      <xdr:row>4</xdr:row>
      <xdr:rowOff>4935</xdr:rowOff>
    </xdr:to>
    <xdr:pic>
      <xdr:nvPicPr>
        <xdr:cNvPr id="3" name="Imagen 2">
          <a:extLst>
            <a:ext uri="{FF2B5EF4-FFF2-40B4-BE49-F238E27FC236}">
              <a16:creationId xmlns:a16="http://schemas.microsoft.com/office/drawing/2014/main" id="{CC472BEA-C8FC-436D-9B02-F0396DFD083C}"/>
            </a:ext>
          </a:extLst>
        </xdr:cNvPr>
        <xdr:cNvPicPr>
          <a:picLocks noChangeAspect="1"/>
        </xdr:cNvPicPr>
      </xdr:nvPicPr>
      <xdr:blipFill>
        <a:blip xmlns:r="http://schemas.openxmlformats.org/officeDocument/2006/relationships" r:embed="rId1"/>
        <a:stretch>
          <a:fillRect/>
        </a:stretch>
      </xdr:blipFill>
      <xdr:spPr>
        <a:xfrm>
          <a:off x="704021" y="190500"/>
          <a:ext cx="913573" cy="5916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676275</xdr:colOff>
      <xdr:row>1</xdr:row>
      <xdr:rowOff>0</xdr:rowOff>
    </xdr:from>
    <xdr:to>
      <xdr:col>2</xdr:col>
      <xdr:colOff>504826</xdr:colOff>
      <xdr:row>4</xdr:row>
      <xdr:rowOff>10650</xdr:rowOff>
    </xdr:to>
    <xdr:pic>
      <xdr:nvPicPr>
        <xdr:cNvPr id="3" name="Imagen 2">
          <a:extLst>
            <a:ext uri="{FF2B5EF4-FFF2-40B4-BE49-F238E27FC236}">
              <a16:creationId xmlns:a16="http://schemas.microsoft.com/office/drawing/2014/main" id="{792D4FA2-6A55-4E0E-A412-61655244B739}"/>
            </a:ext>
          </a:extLst>
        </xdr:cNvPr>
        <xdr:cNvPicPr>
          <a:picLocks noChangeAspect="1"/>
        </xdr:cNvPicPr>
      </xdr:nvPicPr>
      <xdr:blipFill>
        <a:blip xmlns:r="http://schemas.openxmlformats.org/officeDocument/2006/relationships" r:embed="rId1"/>
        <a:stretch>
          <a:fillRect/>
        </a:stretch>
      </xdr:blipFill>
      <xdr:spPr>
        <a:xfrm>
          <a:off x="676275" y="190500"/>
          <a:ext cx="914401" cy="5916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98424</xdr:colOff>
      <xdr:row>0</xdr:row>
      <xdr:rowOff>79002</xdr:rowOff>
    </xdr:from>
    <xdr:to>
      <xdr:col>6</xdr:col>
      <xdr:colOff>1172191</xdr:colOff>
      <xdr:row>5</xdr:row>
      <xdr:rowOff>57150</xdr:rowOff>
    </xdr:to>
    <xdr:pic>
      <xdr:nvPicPr>
        <xdr:cNvPr id="4" name="Imagen 3">
          <a:extLst>
            <a:ext uri="{FF2B5EF4-FFF2-40B4-BE49-F238E27FC236}">
              <a16:creationId xmlns:a16="http://schemas.microsoft.com/office/drawing/2014/main" id="{EB9224D8-9DE3-491B-B955-4336D025E5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9174" y="79002"/>
          <a:ext cx="2997817" cy="15592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514350</xdr:colOff>
      <xdr:row>1</xdr:row>
      <xdr:rowOff>161925</xdr:rowOff>
    </xdr:from>
    <xdr:to>
      <xdr:col>1</xdr:col>
      <xdr:colOff>521338</xdr:colOff>
      <xdr:row>2</xdr:row>
      <xdr:rowOff>447675</xdr:rowOff>
    </xdr:to>
    <xdr:pic>
      <xdr:nvPicPr>
        <xdr:cNvPr id="5" name="Imagen 4">
          <a:extLst>
            <a:ext uri="{FF2B5EF4-FFF2-40B4-BE49-F238E27FC236}">
              <a16:creationId xmlns:a16="http://schemas.microsoft.com/office/drawing/2014/main" id="{2CC38A1D-A39D-4CC9-8CC6-566D0758C342}"/>
            </a:ext>
          </a:extLst>
        </xdr:cNvPr>
        <xdr:cNvPicPr>
          <a:picLocks noChangeAspect="1"/>
        </xdr:cNvPicPr>
      </xdr:nvPicPr>
      <xdr:blipFill>
        <a:blip xmlns:r="http://schemas.openxmlformats.org/officeDocument/2006/relationships" r:embed="rId2"/>
        <a:stretch>
          <a:fillRect/>
        </a:stretch>
      </xdr:blipFill>
      <xdr:spPr>
        <a:xfrm>
          <a:off x="514350" y="352425"/>
          <a:ext cx="1130938" cy="7239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Luz Dary Amaya Pena" id="{3F4AB2B6-133B-4F98-95ED-4D53B3EBE7A6}" userId="S::LAmaya@anla.gov.co::433a2327-6d73-4b21-8806-420c086da417" providerId="AD"/>
  <person displayName="Lida Rosario Arias Rodriguez" id="{663EF31C-E9E4-4746-BD24-5530BEFF8105}" userId="S::larias@anla.gov.co::a878875f-d2bb-4a7a-a876-b02716c815f2"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30" dT="2025-02-19T21:39:21.08" personId="{3F4AB2B6-133B-4F98-95ED-4D53B3EBE7A6}" id="{B835626F-3415-463A-9166-AD9BAFB5FC90}">
    <text xml:space="preserve">Considero que no se debe explicar nada de la columna, el instructivo menciona que debe emitirse una opinión general, más ejecutiva con lo positivo, pero también con las debilidades como la capacitación </text>
  </threadedComment>
  <threadedComment ref="D30" dT="2025-02-19T22:37:13.81" personId="{663EF31C-E9E4-4746-BD24-5530BEFF8105}" id="{B552D924-DAA6-4725-88DB-FBBAB66DC452}" parentId="{B835626F-3415-463A-9166-AD9BAFB5FC90}">
    <text xml:space="preserve">De acuerdo. Se elimina infomación de PAGOS y se adiciona lo de la capacitación de financiera. </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ekogui.defensajuridica.gov.co/Pages/NEW/docs/guia_control_interno_16012025.pdf"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8.bin"/><Relationship Id="rId1" Type="http://schemas.openxmlformats.org/officeDocument/2006/relationships/hyperlink" Target="https://ekogui.defensajuridica.gov.co/Pages/NEW/docs/guia_control_interno_16012025.pdf"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ekogui.defensajuridica.gov.co/Pages/NEW/docs/guia_control_interno_16012025.pdf"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ekogui.defensajuridica.gov.co/Pages/NEW/docs/guia_control_interno_16012025.pdf"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4.bin"/><Relationship Id="rId1" Type="http://schemas.openxmlformats.org/officeDocument/2006/relationships/hyperlink" Target="https://ekogui.defensajuridica.gov.co/Pages/NEW/docs/guia_control_interno_16012025.pdf"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5.bin"/><Relationship Id="rId1" Type="http://schemas.openxmlformats.org/officeDocument/2006/relationships/hyperlink" Target="https://ekogui.defensajuridica.gov.co/Pages/NEW/docs/guia_control_interno_16012025.pdf"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6.bin"/><Relationship Id="rId1" Type="http://schemas.openxmlformats.org/officeDocument/2006/relationships/hyperlink" Target="https://ekogui.defensajuridica.gov.co/Pages/NEW/docs/guia_control_interno_16012025.pdf"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7.bin"/><Relationship Id="rId1" Type="http://schemas.openxmlformats.org/officeDocument/2006/relationships/hyperlink" Target="https://ekogui.defensajuridica.gov.co/Pages/NEW/docs/guia_control_interno_1601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C7509-78CA-40B0-B61A-BC35B8CFCBBE}">
  <sheetPr codeName="Hoja1"/>
  <dimension ref="B1:AI28"/>
  <sheetViews>
    <sheetView showRowColHeaders="0" topLeftCell="B1" zoomScale="60" zoomScaleNormal="60" workbookViewId="0">
      <selection activeCell="B8" sqref="B8:C8"/>
    </sheetView>
  </sheetViews>
  <sheetFormatPr baseColWidth="10" defaultColWidth="11.3828125" defaultRowHeight="14.6"/>
  <cols>
    <col min="1" max="1" width="0" style="2" hidden="1" customWidth="1"/>
    <col min="2" max="3" width="16.3046875" style="4" customWidth="1"/>
    <col min="4" max="18" width="9.15234375" style="2" customWidth="1"/>
    <col min="19" max="19" width="12.84375" style="2" customWidth="1"/>
    <col min="20" max="26" width="9.15234375" style="2" customWidth="1"/>
    <col min="27" max="16384" width="11.3828125" style="2"/>
  </cols>
  <sheetData>
    <row r="1" spans="2:35">
      <c r="E1" s="74"/>
      <c r="F1" s="74"/>
      <c r="G1" s="74"/>
      <c r="H1" s="74"/>
      <c r="I1" s="74"/>
      <c r="J1" s="74"/>
      <c r="K1" s="74"/>
      <c r="L1" s="74"/>
      <c r="M1" s="74"/>
      <c r="N1" s="74"/>
      <c r="O1" s="74"/>
      <c r="P1" s="74"/>
      <c r="Q1" s="74"/>
      <c r="R1" s="74"/>
      <c r="S1" s="74"/>
      <c r="T1" s="74"/>
      <c r="U1" s="74"/>
      <c r="V1" s="74"/>
    </row>
    <row r="2" spans="2:35">
      <c r="B2" s="92"/>
      <c r="C2" s="92"/>
      <c r="E2" s="89" t="s">
        <v>0</v>
      </c>
      <c r="F2" s="89"/>
      <c r="G2" s="89"/>
      <c r="H2" s="89"/>
      <c r="I2" s="89"/>
      <c r="J2" s="89"/>
      <c r="K2" s="89"/>
      <c r="L2" s="89"/>
      <c r="M2" s="89"/>
      <c r="N2" s="89"/>
      <c r="O2" s="89"/>
      <c r="P2" s="89"/>
      <c r="Q2" s="89"/>
      <c r="R2" s="89"/>
      <c r="S2" s="89"/>
      <c r="T2" s="89"/>
      <c r="U2" s="89"/>
      <c r="V2" s="89"/>
    </row>
    <row r="3" spans="2:35" ht="15" thickBot="1">
      <c r="B3" s="92"/>
      <c r="C3" s="92"/>
      <c r="E3" s="90"/>
      <c r="F3" s="90"/>
      <c r="G3" s="90"/>
      <c r="H3" s="90"/>
      <c r="I3" s="90"/>
      <c r="J3" s="90"/>
      <c r="K3" s="90"/>
      <c r="L3" s="90"/>
      <c r="M3" s="90"/>
      <c r="N3" s="90"/>
      <c r="O3" s="90"/>
      <c r="P3" s="90"/>
      <c r="Q3" s="90"/>
      <c r="R3" s="90"/>
      <c r="S3" s="90"/>
      <c r="T3" s="90"/>
      <c r="U3" s="90"/>
      <c r="V3" s="90"/>
      <c r="AI3" s="2" t="s">
        <v>1</v>
      </c>
    </row>
    <row r="4" spans="2:35" ht="25.3">
      <c r="B4" s="92"/>
      <c r="C4" s="92"/>
      <c r="E4" s="46"/>
      <c r="F4" s="46"/>
      <c r="G4" s="46"/>
      <c r="H4" s="46"/>
      <c r="I4" s="46"/>
      <c r="J4" s="46"/>
      <c r="K4" s="46"/>
      <c r="L4" s="46"/>
      <c r="M4" s="46"/>
      <c r="N4" s="46"/>
      <c r="O4" s="46"/>
      <c r="P4" s="46"/>
      <c r="Q4" s="46"/>
      <c r="R4" s="46"/>
      <c r="S4" s="46"/>
      <c r="T4" s="46"/>
      <c r="U4" s="46"/>
      <c r="V4" s="46"/>
      <c r="AI4" s="2" t="s">
        <v>2</v>
      </c>
    </row>
    <row r="5" spans="2:35" ht="15" customHeight="1">
      <c r="E5" s="74"/>
      <c r="F5" s="46"/>
      <c r="G5" s="46"/>
      <c r="H5" s="46"/>
      <c r="I5" s="46"/>
      <c r="J5" s="46"/>
      <c r="K5" s="46"/>
      <c r="L5" s="46"/>
      <c r="M5" s="46"/>
      <c r="N5" s="46"/>
      <c r="O5" s="46"/>
      <c r="P5" s="46"/>
      <c r="Q5" s="46"/>
      <c r="R5" s="46"/>
      <c r="S5" s="46"/>
      <c r="T5" s="46"/>
      <c r="U5" s="46"/>
      <c r="V5" s="46"/>
      <c r="AI5" s="2" t="s">
        <v>3</v>
      </c>
    </row>
    <row r="6" spans="2:35" ht="25.3">
      <c r="B6" s="93" t="s">
        <v>4</v>
      </c>
      <c r="C6" s="93"/>
      <c r="E6" s="96" t="s">
        <v>5</v>
      </c>
      <c r="F6" s="96"/>
      <c r="G6" s="96"/>
      <c r="H6" s="97"/>
      <c r="I6" s="94" t="s">
        <v>1</v>
      </c>
      <c r="J6" s="95"/>
      <c r="K6" s="46"/>
      <c r="L6" s="46"/>
      <c r="M6" s="46"/>
      <c r="N6" s="46"/>
      <c r="O6" s="46"/>
      <c r="P6" s="46"/>
      <c r="Q6" s="46"/>
      <c r="R6" s="46"/>
      <c r="S6" s="46"/>
      <c r="T6" s="46"/>
      <c r="U6" s="46"/>
      <c r="V6" s="46"/>
      <c r="AI6" s="2" t="s">
        <v>6</v>
      </c>
    </row>
    <row r="7" spans="2:35" ht="25.3">
      <c r="B7" s="3"/>
      <c r="C7" s="3"/>
      <c r="E7" s="46"/>
      <c r="F7" s="46"/>
      <c r="G7" s="46"/>
      <c r="H7" s="46"/>
      <c r="I7" s="46"/>
      <c r="J7" s="46"/>
      <c r="K7" s="46"/>
      <c r="L7" s="46"/>
      <c r="M7" s="46"/>
      <c r="N7" s="46"/>
      <c r="O7" s="46"/>
      <c r="P7" s="46"/>
      <c r="Q7" s="46"/>
      <c r="R7" s="46"/>
      <c r="S7" s="46"/>
      <c r="T7" s="46"/>
      <c r="U7" s="46"/>
      <c r="V7" s="46"/>
      <c r="AI7" s="2" t="s">
        <v>7</v>
      </c>
    </row>
    <row r="8" spans="2:35" ht="17.600000000000001">
      <c r="B8" s="93" t="s">
        <v>8</v>
      </c>
      <c r="C8" s="93"/>
      <c r="E8" s="74"/>
      <c r="F8" s="74"/>
      <c r="G8" s="74"/>
      <c r="H8" s="74"/>
      <c r="I8" s="74"/>
      <c r="J8" s="74"/>
      <c r="K8" s="74"/>
      <c r="L8" s="74"/>
      <c r="M8" s="74"/>
      <c r="N8" s="74"/>
      <c r="O8" s="74"/>
      <c r="P8" s="74"/>
      <c r="Q8" s="74"/>
      <c r="R8" s="74"/>
      <c r="S8" s="74"/>
      <c r="T8" s="74"/>
      <c r="U8" s="74"/>
      <c r="V8" s="74"/>
    </row>
    <row r="9" spans="2:35">
      <c r="B9" s="3"/>
      <c r="C9" s="3"/>
      <c r="E9" s="91" t="s">
        <v>9</v>
      </c>
      <c r="F9" s="91"/>
      <c r="G9" s="91"/>
      <c r="H9" s="91"/>
      <c r="I9" s="91"/>
      <c r="J9" s="91"/>
      <c r="K9" s="91"/>
      <c r="L9" s="91"/>
      <c r="M9" s="91"/>
      <c r="N9" s="91"/>
      <c r="O9" s="91"/>
      <c r="P9" s="91"/>
      <c r="Q9" s="91"/>
      <c r="R9" s="91"/>
      <c r="S9" s="91"/>
      <c r="T9" s="91"/>
      <c r="U9" s="8"/>
      <c r="V9" s="8"/>
    </row>
    <row r="10" spans="2:35" ht="17.600000000000001">
      <c r="B10" s="93" t="s">
        <v>10</v>
      </c>
      <c r="C10" s="93"/>
      <c r="E10" s="91"/>
      <c r="F10" s="91"/>
      <c r="G10" s="91"/>
      <c r="H10" s="91"/>
      <c r="I10" s="91"/>
      <c r="J10" s="91"/>
      <c r="K10" s="91"/>
      <c r="L10" s="91"/>
      <c r="M10" s="91"/>
      <c r="N10" s="91"/>
      <c r="O10" s="91"/>
      <c r="P10" s="91"/>
      <c r="Q10" s="91"/>
      <c r="R10" s="91"/>
      <c r="S10" s="91"/>
      <c r="T10" s="91"/>
      <c r="U10" s="74"/>
      <c r="V10" s="74"/>
    </row>
    <row r="11" spans="2:35" ht="17.600000000000001">
      <c r="B11" s="93"/>
      <c r="C11" s="93"/>
      <c r="E11" s="91"/>
      <c r="F11" s="91"/>
      <c r="G11" s="91"/>
      <c r="H11" s="91"/>
      <c r="I11" s="91"/>
      <c r="J11" s="91"/>
      <c r="K11" s="91"/>
      <c r="L11" s="91"/>
      <c r="M11" s="91"/>
      <c r="N11" s="91"/>
      <c r="O11" s="91"/>
      <c r="P11" s="91"/>
      <c r="Q11" s="91"/>
      <c r="R11" s="91"/>
      <c r="S11" s="91"/>
      <c r="T11" s="91"/>
      <c r="U11" s="5"/>
      <c r="V11" s="5"/>
    </row>
    <row r="12" spans="2:35" ht="17.600000000000001">
      <c r="B12" s="93" t="s">
        <v>11</v>
      </c>
      <c r="C12" s="93"/>
      <c r="E12" s="5"/>
      <c r="F12" s="5"/>
      <c r="G12" s="5"/>
      <c r="H12" s="5"/>
      <c r="I12" s="5"/>
      <c r="J12" s="5"/>
      <c r="K12" s="5"/>
      <c r="L12" s="5"/>
      <c r="M12" s="5"/>
      <c r="N12" s="5"/>
      <c r="O12" s="5"/>
      <c r="P12" s="5"/>
      <c r="Q12" s="5"/>
      <c r="R12" s="5"/>
      <c r="S12" s="5"/>
      <c r="T12" s="5"/>
      <c r="U12" s="5"/>
      <c r="V12" s="5"/>
    </row>
    <row r="13" spans="2:35" ht="17.600000000000001">
      <c r="B13" s="93"/>
      <c r="C13" s="93"/>
      <c r="E13" s="5"/>
      <c r="F13" s="5"/>
      <c r="G13" s="5"/>
      <c r="H13" s="5"/>
      <c r="I13" s="5"/>
      <c r="J13" s="5"/>
      <c r="K13" s="5"/>
      <c r="L13" s="5"/>
      <c r="M13" s="5"/>
      <c r="N13" s="5"/>
      <c r="O13" s="5"/>
      <c r="P13" s="5"/>
      <c r="Q13" s="5"/>
      <c r="R13" s="5"/>
      <c r="S13" s="5"/>
      <c r="T13" s="5"/>
      <c r="U13" s="5"/>
      <c r="V13" s="5"/>
    </row>
    <row r="14" spans="2:35" ht="17.600000000000001">
      <c r="B14" s="93" t="s">
        <v>12</v>
      </c>
      <c r="C14" s="93"/>
      <c r="E14" s="33"/>
      <c r="F14" s="33"/>
      <c r="G14" s="85" t="s">
        <v>13</v>
      </c>
      <c r="H14" s="85"/>
      <c r="I14" s="5"/>
      <c r="J14" s="86"/>
      <c r="K14" s="86"/>
      <c r="L14" s="85" t="s">
        <v>14</v>
      </c>
      <c r="M14" s="85"/>
      <c r="N14" s="5"/>
      <c r="O14" s="86"/>
      <c r="P14" s="86"/>
      <c r="Q14" s="85" t="s">
        <v>15</v>
      </c>
      <c r="R14" s="85"/>
      <c r="S14" s="5"/>
      <c r="T14" s="85" t="s">
        <v>16</v>
      </c>
      <c r="U14" s="85"/>
      <c r="V14" s="85"/>
    </row>
    <row r="15" spans="2:35" ht="17.600000000000001">
      <c r="B15" s="93"/>
      <c r="C15" s="93"/>
      <c r="E15" s="33"/>
      <c r="F15" s="33"/>
      <c r="G15" s="85"/>
      <c r="H15" s="85"/>
      <c r="I15" s="5"/>
      <c r="J15" s="86"/>
      <c r="K15" s="86"/>
      <c r="L15" s="85"/>
      <c r="M15" s="85"/>
      <c r="N15" s="5"/>
      <c r="O15" s="86"/>
      <c r="P15" s="86"/>
      <c r="Q15" s="85"/>
      <c r="R15" s="85"/>
      <c r="S15" s="5"/>
      <c r="T15" s="85"/>
      <c r="U15" s="85"/>
      <c r="V15" s="85"/>
    </row>
    <row r="16" spans="2:35" ht="17.600000000000001">
      <c r="B16" s="93" t="s">
        <v>17</v>
      </c>
      <c r="C16" s="93"/>
      <c r="E16" s="33"/>
      <c r="F16" s="33"/>
      <c r="G16" s="85"/>
      <c r="H16" s="85"/>
      <c r="I16" s="5"/>
      <c r="J16" s="86"/>
      <c r="K16" s="86"/>
      <c r="L16" s="85"/>
      <c r="M16" s="85"/>
      <c r="N16" s="5"/>
      <c r="O16" s="86"/>
      <c r="P16" s="86"/>
      <c r="Q16" s="85"/>
      <c r="R16" s="85"/>
      <c r="S16" s="5"/>
      <c r="T16" s="85"/>
      <c r="U16" s="85"/>
      <c r="V16" s="85"/>
    </row>
    <row r="17" spans="2:22" ht="17.600000000000001">
      <c r="B17" s="93"/>
      <c r="C17" s="93"/>
      <c r="E17" s="33"/>
      <c r="F17" s="33"/>
      <c r="G17" s="85"/>
      <c r="H17" s="85"/>
      <c r="I17" s="5"/>
      <c r="J17" s="86"/>
      <c r="K17" s="86"/>
      <c r="L17" s="85"/>
      <c r="M17" s="85"/>
      <c r="N17" s="5"/>
      <c r="O17" s="86"/>
      <c r="P17" s="86"/>
      <c r="Q17" s="85"/>
      <c r="R17" s="85"/>
      <c r="S17" s="5"/>
      <c r="T17" s="85"/>
      <c r="U17" s="85"/>
      <c r="V17" s="85"/>
    </row>
    <row r="18" spans="2:22" ht="17.600000000000001">
      <c r="B18" s="93" t="s">
        <v>18</v>
      </c>
      <c r="C18" s="93"/>
      <c r="E18" s="33"/>
      <c r="F18" s="33"/>
      <c r="G18" s="85"/>
      <c r="H18" s="85"/>
      <c r="I18" s="5"/>
      <c r="J18" s="86"/>
      <c r="K18" s="86"/>
      <c r="L18" s="85"/>
      <c r="M18" s="85"/>
      <c r="N18" s="5"/>
      <c r="O18" s="86"/>
      <c r="P18" s="86"/>
      <c r="Q18" s="85"/>
      <c r="R18" s="85"/>
      <c r="S18" s="5"/>
      <c r="T18" s="85"/>
      <c r="U18" s="85"/>
      <c r="V18" s="85"/>
    </row>
    <row r="19" spans="2:22" ht="17.600000000000001">
      <c r="B19" s="93"/>
      <c r="C19" s="93"/>
      <c r="E19" s="33"/>
      <c r="F19" s="33"/>
      <c r="G19" s="85"/>
      <c r="H19" s="85"/>
      <c r="I19" s="5"/>
      <c r="J19" s="86"/>
      <c r="K19" s="86"/>
      <c r="L19" s="85"/>
      <c r="M19" s="85"/>
      <c r="N19" s="5"/>
      <c r="O19" s="86"/>
      <c r="P19" s="86"/>
      <c r="Q19" s="85"/>
      <c r="R19" s="85"/>
      <c r="S19" s="5"/>
      <c r="T19" s="85"/>
      <c r="U19" s="85"/>
      <c r="V19" s="85"/>
    </row>
    <row r="20" spans="2:22" ht="17.600000000000001">
      <c r="B20" s="93" t="s">
        <v>19</v>
      </c>
      <c r="C20" s="93"/>
      <c r="E20" s="5"/>
      <c r="F20" s="5"/>
      <c r="G20" s="5"/>
      <c r="H20" s="5"/>
      <c r="I20" s="17"/>
      <c r="J20" s="5"/>
      <c r="K20" s="5"/>
      <c r="L20" s="5"/>
      <c r="M20" s="5"/>
      <c r="N20" s="5"/>
      <c r="O20" s="5"/>
      <c r="P20" s="5"/>
      <c r="Q20" s="5"/>
      <c r="R20" s="5"/>
      <c r="S20" s="5"/>
      <c r="T20" s="5"/>
      <c r="U20" s="5"/>
      <c r="V20" s="5"/>
    </row>
    <row r="21" spans="2:22" ht="17.600000000000001">
      <c r="B21" s="93"/>
      <c r="C21" s="93"/>
      <c r="E21" s="5"/>
      <c r="F21" s="5"/>
      <c r="G21" s="5"/>
      <c r="H21" s="5"/>
      <c r="I21" s="5"/>
      <c r="J21" s="5"/>
      <c r="K21" s="5"/>
      <c r="L21" s="5"/>
      <c r="M21" s="5"/>
      <c r="N21" s="5"/>
      <c r="O21" s="5"/>
      <c r="P21" s="5"/>
      <c r="Q21" s="5"/>
      <c r="R21" s="5"/>
      <c r="S21" s="5"/>
      <c r="T21" s="5"/>
      <c r="U21" s="5"/>
      <c r="V21" s="5"/>
    </row>
    <row r="22" spans="2:22" ht="15">
      <c r="E22" s="5"/>
      <c r="F22" s="5"/>
      <c r="G22" s="5"/>
      <c r="H22" s="5"/>
      <c r="I22" s="5"/>
      <c r="J22" s="5"/>
      <c r="K22" s="5"/>
      <c r="L22" s="5"/>
      <c r="M22" s="5"/>
      <c r="N22" s="5"/>
      <c r="O22" s="5"/>
      <c r="P22" s="5"/>
      <c r="Q22" s="5"/>
      <c r="R22" s="5"/>
      <c r="S22" s="5"/>
      <c r="T22" s="5"/>
      <c r="U22" s="5"/>
      <c r="V22" s="5"/>
    </row>
    <row r="23" spans="2:22" ht="15">
      <c r="E23" s="87" t="s">
        <v>20</v>
      </c>
      <c r="F23" s="87"/>
      <c r="G23" s="87"/>
      <c r="H23" s="87"/>
      <c r="I23" s="87"/>
      <c r="J23" s="87"/>
      <c r="K23" s="87"/>
      <c r="L23" s="87"/>
      <c r="M23" s="87"/>
      <c r="N23" s="87"/>
      <c r="O23" s="87"/>
      <c r="P23" s="87"/>
      <c r="Q23" s="87"/>
      <c r="R23" s="87"/>
      <c r="S23" s="87"/>
      <c r="T23" s="32"/>
      <c r="U23" s="32"/>
      <c r="V23" s="32"/>
    </row>
    <row r="24" spans="2:22" ht="24" customHeight="1">
      <c r="E24" s="87"/>
      <c r="F24" s="87"/>
      <c r="G24" s="87"/>
      <c r="H24" s="87"/>
      <c r="I24" s="87"/>
      <c r="J24" s="87"/>
      <c r="K24" s="87"/>
      <c r="L24" s="87"/>
      <c r="M24" s="87"/>
      <c r="N24" s="87"/>
      <c r="O24" s="87"/>
      <c r="P24" s="87"/>
      <c r="Q24" s="87"/>
      <c r="R24" s="87"/>
      <c r="S24" s="87"/>
      <c r="T24" s="88" t="s">
        <v>21</v>
      </c>
      <c r="U24" s="88"/>
      <c r="V24" s="88"/>
    </row>
    <row r="25" spans="2:22" ht="15">
      <c r="E25" s="87"/>
      <c r="F25" s="87"/>
      <c r="G25" s="87"/>
      <c r="H25" s="87"/>
      <c r="I25" s="87"/>
      <c r="J25" s="87"/>
      <c r="K25" s="87"/>
      <c r="L25" s="87"/>
      <c r="M25" s="87"/>
      <c r="N25" s="87"/>
      <c r="O25" s="87"/>
      <c r="P25" s="87"/>
      <c r="Q25" s="87"/>
      <c r="R25" s="87"/>
      <c r="S25" s="87"/>
      <c r="T25" s="32"/>
      <c r="U25" s="32"/>
      <c r="V25" s="32"/>
    </row>
    <row r="26" spans="2:22" ht="15">
      <c r="E26" s="5"/>
      <c r="F26" s="5"/>
      <c r="G26" s="5"/>
      <c r="H26" s="5"/>
      <c r="I26" s="5"/>
      <c r="J26" s="5"/>
      <c r="K26" s="5"/>
      <c r="L26" s="5"/>
      <c r="M26" s="5"/>
      <c r="N26" s="5"/>
      <c r="O26" s="5"/>
      <c r="P26" s="5"/>
      <c r="Q26" s="5"/>
      <c r="R26" s="5"/>
      <c r="S26" s="5"/>
      <c r="T26" s="5"/>
      <c r="U26" s="5"/>
      <c r="V26" s="5"/>
    </row>
    <row r="27" spans="2:22" ht="15">
      <c r="E27" s="5"/>
      <c r="F27" s="5"/>
      <c r="G27" s="5"/>
      <c r="H27" s="5"/>
      <c r="I27" s="5"/>
      <c r="J27" s="5"/>
      <c r="K27" s="5"/>
      <c r="L27" s="5"/>
      <c r="M27" s="17"/>
      <c r="N27" s="5"/>
      <c r="O27" s="5"/>
      <c r="P27" s="5"/>
      <c r="Q27" s="5"/>
      <c r="R27" s="5"/>
      <c r="S27" s="5"/>
      <c r="T27" s="5"/>
      <c r="U27" s="5"/>
      <c r="V27" s="5"/>
    </row>
    <row r="28" spans="2:22" ht="15">
      <c r="E28" s="5"/>
      <c r="F28" s="5"/>
      <c r="G28" s="5"/>
      <c r="H28" s="5"/>
      <c r="I28" s="5"/>
      <c r="J28" s="5"/>
      <c r="K28" s="5"/>
      <c r="L28" s="5"/>
      <c r="M28" s="5"/>
      <c r="N28" s="5"/>
      <c r="O28" s="5"/>
      <c r="P28" s="5"/>
      <c r="Q28" s="5"/>
      <c r="R28" s="5"/>
      <c r="S28" s="5"/>
      <c r="T28" s="5"/>
      <c r="U28" s="5"/>
      <c r="V28" s="5"/>
    </row>
  </sheetData>
  <sheetProtection algorithmName="SHA-512" hashValue="YXsjmRYBnaaedC8HwV9eKlHoL1+dT31s8E5xFzyqRNFBXME3dCQgN9SoPw8p14S7X29tuxbII4CSg9WegO6cUg==" saltValue="T1qbjArN7PVNurpJZCR+yA==" spinCount="100000" sheet="1"/>
  <mergeCells count="27">
    <mergeCell ref="B14:C14"/>
    <mergeCell ref="B13:C13"/>
    <mergeCell ref="B15:C15"/>
    <mergeCell ref="B17:C17"/>
    <mergeCell ref="B19:C19"/>
    <mergeCell ref="E23:S25"/>
    <mergeCell ref="T24:V24"/>
    <mergeCell ref="E2:V3"/>
    <mergeCell ref="E9:T11"/>
    <mergeCell ref="B2:C4"/>
    <mergeCell ref="B6:C6"/>
    <mergeCell ref="B8:C8"/>
    <mergeCell ref="I6:J6"/>
    <mergeCell ref="B11:C11"/>
    <mergeCell ref="E6:H6"/>
    <mergeCell ref="B21:C21"/>
    <mergeCell ref="B16:C16"/>
    <mergeCell ref="B18:C18"/>
    <mergeCell ref="B20:C20"/>
    <mergeCell ref="B10:C10"/>
    <mergeCell ref="B12:C12"/>
    <mergeCell ref="T14:V19"/>
    <mergeCell ref="G14:H19"/>
    <mergeCell ref="L14:M19"/>
    <mergeCell ref="J14:K19"/>
    <mergeCell ref="O14:P19"/>
    <mergeCell ref="Q14:R19"/>
  </mergeCells>
  <phoneticPr fontId="35" type="noConversion"/>
  <dataValidations count="1">
    <dataValidation type="list" allowBlank="1" showInputMessage="1" showErrorMessage="1" sqref="I6" xr:uid="{65384548-01AA-4584-B215-8418DBD53952}">
      <formula1>$AI$3:$AI$7</formula1>
    </dataValidation>
  </dataValidations>
  <hyperlinks>
    <hyperlink ref="B10:C10" location="Abogados!A1" display="Abogados" xr:uid="{7ED8A171-E1F8-4703-8246-1C63F80C6FA9}"/>
    <hyperlink ref="B12:C12" location="Judiciales!A1" display="Judiciales" xr:uid="{FEBDCEEC-C497-44EC-9062-CB1642973E64}"/>
    <hyperlink ref="B18:C18" location="Pagos!A1" display="Pagos" xr:uid="{21296112-339B-4A5B-92E1-F5F6F6405CA3}"/>
    <hyperlink ref="B8:C8" location="Usuarios!A1" display="Usuarios" xr:uid="{B323F875-6EF4-4C0E-ACCC-88FCDEE6009D}"/>
    <hyperlink ref="B16:C16" location="'Comité de conciliación'!A1" display="Comité de conciliación" xr:uid="{C4C35395-7A7A-481F-8B71-FDF0E70B78EE}"/>
    <hyperlink ref="B20:C20" location="Resumen!A1" display="Resumen general" xr:uid="{B81DF41A-F51D-4CC0-B596-F71F82FD9D40}"/>
    <hyperlink ref="B14:C14" location="Arbitramentos!A1" display="Arbitramentos" xr:uid="{14FFEDBC-EBDE-4023-9473-B8F4A1ECEEDF}"/>
    <hyperlink ref="B6:C6" location="Portada!A1" display="Portada" xr:uid="{B397D501-CBC0-444A-A57F-8B0E49040103}"/>
    <hyperlink ref="T24:U24" r:id="rId1" display="Acceder al manual" xr:uid="{5C2B0C75-CB68-401B-AC5F-52870A0A732A}"/>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A4A8D-D6D7-40E5-AB51-9874D02E87E6}">
  <sheetPr codeName="Hoja11">
    <pageSetUpPr fitToPage="1"/>
  </sheetPr>
  <dimension ref="A1:W54"/>
  <sheetViews>
    <sheetView showRowColHeaders="0" topLeftCell="A26" zoomScale="60" zoomScaleNormal="60" workbookViewId="0">
      <selection activeCell="D31" sqref="D31:I38"/>
    </sheetView>
  </sheetViews>
  <sheetFormatPr baseColWidth="10" defaultColWidth="11.3828125" defaultRowHeight="15"/>
  <cols>
    <col min="1" max="2" width="16.84375" style="19" customWidth="1"/>
    <col min="3" max="3" width="11.3828125" style="19"/>
    <col min="4" max="4" width="44.84375" style="19" customWidth="1"/>
    <col min="5" max="5" width="17.3828125" style="19" customWidth="1"/>
    <col min="6" max="6" width="11.3828125" style="19"/>
    <col min="7" max="7" width="30.84375" style="19" customWidth="1"/>
    <col min="8" max="8" width="18.3828125" style="19" customWidth="1"/>
    <col min="9" max="10" width="11.3828125" style="19"/>
    <col min="11" max="11" width="4.3828125" style="19" customWidth="1"/>
    <col min="12" max="14" width="9.15234375" style="19" customWidth="1"/>
    <col min="15" max="21" width="11.3828125" style="19"/>
    <col min="22" max="23" width="0" style="19" hidden="1" customWidth="1"/>
    <col min="24" max="16384" width="11.3828125" style="19"/>
  </cols>
  <sheetData>
    <row r="1" spans="1:23">
      <c r="G1" s="36"/>
    </row>
    <row r="2" spans="1:23" ht="34.5" customHeight="1">
      <c r="C2" s="18"/>
      <c r="D2" s="18"/>
      <c r="E2" s="18"/>
      <c r="F2" s="18"/>
      <c r="G2" s="18"/>
      <c r="H2" s="18"/>
      <c r="I2" s="18"/>
      <c r="J2" s="18"/>
      <c r="L2" s="231" t="s">
        <v>193</v>
      </c>
      <c r="M2" s="231"/>
      <c r="N2" s="231"/>
    </row>
    <row r="3" spans="1:23" ht="38.15" customHeight="1">
      <c r="C3" s="18"/>
      <c r="D3" s="18"/>
      <c r="E3" s="18"/>
      <c r="F3"/>
      <c r="G3" s="18"/>
      <c r="H3" s="18"/>
      <c r="I3" s="18"/>
      <c r="J3" s="18"/>
      <c r="L3" s="231"/>
      <c r="M3" s="231"/>
      <c r="N3" s="231"/>
    </row>
    <row r="4" spans="1:23" ht="21.75" customHeight="1">
      <c r="C4" s="18"/>
      <c r="D4" s="18"/>
      <c r="E4" s="18"/>
      <c r="F4"/>
      <c r="G4" s="18"/>
      <c r="H4" s="18"/>
      <c r="I4" s="18"/>
      <c r="J4" s="18"/>
      <c r="L4" s="231"/>
      <c r="M4" s="231"/>
      <c r="N4" s="231"/>
    </row>
    <row r="5" spans="1:23" ht="15.45">
      <c r="A5" s="4"/>
      <c r="B5" s="4"/>
      <c r="C5" s="18"/>
      <c r="D5" s="18"/>
      <c r="E5" s="18"/>
      <c r="F5" s="18"/>
      <c r="G5" s="18"/>
      <c r="H5" s="18"/>
      <c r="I5" s="18"/>
      <c r="J5" s="20"/>
      <c r="K5" s="21"/>
      <c r="L5" s="231"/>
      <c r="M5" s="231"/>
      <c r="N5" s="231"/>
      <c r="O5" s="21"/>
    </row>
    <row r="6" spans="1:23" ht="27.9">
      <c r="A6" s="93" t="s">
        <v>4</v>
      </c>
      <c r="B6" s="93"/>
      <c r="C6" s="18"/>
      <c r="D6" s="233" t="s">
        <v>194</v>
      </c>
      <c r="E6" s="233"/>
      <c r="F6" s="233"/>
      <c r="G6" s="233"/>
      <c r="H6" s="233"/>
      <c r="I6" s="233"/>
      <c r="J6" s="20"/>
      <c r="K6" s="21"/>
      <c r="L6" s="231"/>
      <c r="M6" s="231"/>
      <c r="N6" s="231"/>
      <c r="O6" s="21"/>
    </row>
    <row r="7" spans="1:23" ht="26.25" customHeight="1">
      <c r="A7" s="3"/>
      <c r="B7" s="3"/>
      <c r="C7" s="18"/>
      <c r="D7" s="233" t="str">
        <f>"Plantilla de Certificado de Control Interno semestre "&amp;Portada!I6</f>
        <v>Plantilla de Certificado de Control Interno semestre II - 2024</v>
      </c>
      <c r="E7" s="233"/>
      <c r="F7" s="233"/>
      <c r="G7" s="233"/>
      <c r="H7" s="233"/>
      <c r="I7" s="233"/>
      <c r="J7" s="20"/>
      <c r="K7" s="21"/>
      <c r="L7" s="231"/>
      <c r="M7" s="231"/>
      <c r="N7" s="231"/>
      <c r="O7" s="21"/>
    </row>
    <row r="8" spans="1:23" ht="19.5" customHeight="1">
      <c r="A8" s="93" t="s">
        <v>8</v>
      </c>
      <c r="B8" s="93"/>
      <c r="C8" s="18"/>
      <c r="D8" s="18"/>
      <c r="E8" s="18"/>
      <c r="F8" s="18"/>
      <c r="G8" s="18"/>
      <c r="H8" s="18"/>
      <c r="I8" s="18"/>
      <c r="J8" s="48">
        <f>+VLOOKUP(E10,Administrador!$I$2:$J$338,2,0)</f>
        <v>0</v>
      </c>
      <c r="K8" s="22"/>
      <c r="L8" s="232" t="s">
        <v>21</v>
      </c>
      <c r="M8" s="232"/>
      <c r="N8" s="232"/>
      <c r="O8" s="22"/>
    </row>
    <row r="9" spans="1:23" ht="31.5" customHeight="1">
      <c r="A9" s="3"/>
      <c r="B9" s="3"/>
      <c r="C9" s="18"/>
      <c r="D9" s="18"/>
      <c r="E9" s="18"/>
      <c r="F9" s="18"/>
      <c r="G9" s="18"/>
      <c r="H9" s="18"/>
      <c r="I9" s="18"/>
      <c r="J9" s="48">
        <f>+VLOOKUP(E10,Administrador!$I$2:$J$338,2,0)</f>
        <v>0</v>
      </c>
      <c r="K9" s="22"/>
      <c r="L9" s="30"/>
      <c r="M9" s="30"/>
      <c r="N9" s="30"/>
      <c r="O9" s="22"/>
    </row>
    <row r="10" spans="1:23" ht="30.75" customHeight="1">
      <c r="A10" s="93" t="s">
        <v>10</v>
      </c>
      <c r="B10" s="93"/>
      <c r="C10" s="18"/>
      <c r="D10" s="69" t="s">
        <v>195</v>
      </c>
      <c r="E10" s="226" t="s">
        <v>196</v>
      </c>
      <c r="F10" s="226"/>
      <c r="G10" s="226"/>
      <c r="H10" s="226"/>
      <c r="I10" s="226"/>
      <c r="J10" s="18"/>
      <c r="L10" s="31"/>
      <c r="M10" s="31"/>
      <c r="N10" s="31"/>
    </row>
    <row r="11" spans="1:23" ht="24.75" customHeight="1">
      <c r="A11" s="93"/>
      <c r="B11" s="93"/>
      <c r="C11" s="18"/>
      <c r="D11" s="70" t="str">
        <f>IFERROR(IF(J9=1,"Digite el nombre de la entidad",IF(J9=2,"Digite el nombre de la Seccional","")),"")</f>
        <v/>
      </c>
      <c r="E11" s="234"/>
      <c r="F11" s="234"/>
      <c r="G11" s="234"/>
      <c r="H11" s="234"/>
      <c r="I11" s="234"/>
      <c r="J11" s="18"/>
      <c r="L11" s="31"/>
      <c r="M11" s="31"/>
      <c r="N11" s="31"/>
    </row>
    <row r="12" spans="1:23" ht="19.5" customHeight="1">
      <c r="A12" s="93" t="s">
        <v>11</v>
      </c>
      <c r="B12" s="93"/>
      <c r="C12" s="18"/>
      <c r="D12" s="18"/>
      <c r="E12" s="18"/>
      <c r="F12" s="18"/>
      <c r="G12" s="18"/>
      <c r="H12" s="18"/>
      <c r="I12" s="18"/>
      <c r="J12" s="23"/>
      <c r="W12" s="19" t="s">
        <v>31</v>
      </c>
    </row>
    <row r="13" spans="1:23" ht="34.5" customHeight="1">
      <c r="A13" s="93"/>
      <c r="B13" s="93"/>
      <c r="C13" s="18"/>
      <c r="D13" s="55" t="s">
        <v>197</v>
      </c>
      <c r="E13" s="226" t="s">
        <v>39</v>
      </c>
      <c r="F13" s="226"/>
      <c r="G13" s="226"/>
      <c r="H13" s="226"/>
      <c r="I13" s="226"/>
      <c r="J13" s="18"/>
      <c r="W13" s="19" t="s">
        <v>198</v>
      </c>
    </row>
    <row r="14" spans="1:23" ht="21.75" customHeight="1">
      <c r="A14" s="93" t="s">
        <v>12</v>
      </c>
      <c r="B14" s="93"/>
      <c r="C14" s="18"/>
      <c r="D14" s="18"/>
      <c r="E14" s="18"/>
      <c r="F14" s="18"/>
      <c r="G14" s="18"/>
      <c r="H14" s="18"/>
      <c r="I14" s="25"/>
      <c r="J14" s="18"/>
      <c r="W14" s="19" t="s">
        <v>36</v>
      </c>
    </row>
    <row r="15" spans="1:23" ht="28.5" customHeight="1">
      <c r="A15" s="93"/>
      <c r="B15" s="93"/>
      <c r="C15" s="18"/>
      <c r="D15" s="61" t="s">
        <v>199</v>
      </c>
      <c r="E15" s="62" t="s">
        <v>200</v>
      </c>
      <c r="F15" s="63"/>
      <c r="G15" s="56" t="s">
        <v>201</v>
      </c>
      <c r="H15" s="223" t="s">
        <v>202</v>
      </c>
      <c r="I15" s="223"/>
      <c r="J15" s="18"/>
    </row>
    <row r="16" spans="1:23" ht="28.5" customHeight="1">
      <c r="A16" s="93" t="s">
        <v>17</v>
      </c>
      <c r="B16" s="93"/>
      <c r="C16" s="18"/>
      <c r="D16" s="71" t="s">
        <v>203</v>
      </c>
      <c r="E16" s="57">
        <f>(COUNTIF(Usuarios!H12:I23,"Si")+Abogados!J9)/(COUNTIF(Usuarios!H12:I23,"Si")+Abogados!J9+COUNTIF(Usuarios!H12:I23,"No"))</f>
        <v>1</v>
      </c>
      <c r="F16" s="18"/>
      <c r="G16" s="71" t="s">
        <v>204</v>
      </c>
      <c r="H16" s="221" t="str">
        <f>+'Comité de conciliación'!N8</f>
        <v>Si</v>
      </c>
      <c r="I16" s="221"/>
      <c r="J16" s="18"/>
    </row>
    <row r="17" spans="1:10" ht="28.5" customHeight="1">
      <c r="A17" s="93"/>
      <c r="B17" s="93"/>
      <c r="C17" s="18"/>
      <c r="D17" s="72" t="s">
        <v>205</v>
      </c>
      <c r="E17" s="58">
        <f>+COUNTIF(Usuarios!H12:I23,"Si")+Abogados!J9</f>
        <v>27</v>
      </c>
      <c r="F17" s="18"/>
      <c r="G17" s="72" t="s">
        <v>206</v>
      </c>
      <c r="H17" s="229" t="str">
        <f>+'Comité de conciliación'!N10</f>
        <v>Si</v>
      </c>
      <c r="I17" s="229"/>
      <c r="J17" s="18"/>
    </row>
    <row r="18" spans="1:10" ht="28.5" customHeight="1">
      <c r="A18" s="93" t="s">
        <v>18</v>
      </c>
      <c r="B18" s="93"/>
      <c r="C18" s="18"/>
      <c r="D18" s="71" t="s">
        <v>207</v>
      </c>
      <c r="E18" s="59">
        <f>+(Abogados!I19+Abogados!I21)/(Abogados!I15*2)</f>
        <v>1</v>
      </c>
      <c r="F18" s="18"/>
      <c r="G18" s="73" t="s">
        <v>208</v>
      </c>
      <c r="H18" s="235">
        <f>+'Comité de conciliación'!J20+'Comité de conciliación'!J21+'Comité de conciliación'!J22</f>
        <v>556</v>
      </c>
      <c r="I18" s="235"/>
      <c r="J18" s="18"/>
    </row>
    <row r="19" spans="1:10" ht="28.5" customHeight="1">
      <c r="A19" s="93"/>
      <c r="B19" s="93"/>
      <c r="C19" s="18"/>
      <c r="D19" s="72" t="s">
        <v>209</v>
      </c>
      <c r="E19" s="60">
        <f>+(Usuarios!T13+Usuarios!T15+Usuarios!T17+Usuarios!T19+Usuarios!T21+Usuarios!T23+Abogados!R20+Abogados!R22+Abogados!R24+Abogados!R26)/(E17*2)</f>
        <v>0.64814814814814814</v>
      </c>
      <c r="F19" s="18"/>
      <c r="G19" s="63"/>
      <c r="H19" s="63"/>
      <c r="I19" s="63"/>
      <c r="J19" s="18"/>
    </row>
    <row r="20" spans="1:10" ht="28.5" customHeight="1">
      <c r="A20" s="93" t="s">
        <v>19</v>
      </c>
      <c r="B20" s="93"/>
      <c r="C20" s="18"/>
      <c r="D20" s="18"/>
      <c r="E20" s="18"/>
      <c r="F20" s="18"/>
      <c r="G20" s="61" t="s">
        <v>210</v>
      </c>
      <c r="H20" s="223" t="s">
        <v>202</v>
      </c>
      <c r="I20" s="223"/>
      <c r="J20" s="18"/>
    </row>
    <row r="21" spans="1:10" ht="28.5" customHeight="1">
      <c r="A21" s="93"/>
      <c r="B21" s="93"/>
      <c r="C21" s="18"/>
      <c r="D21" s="61" t="s">
        <v>211</v>
      </c>
      <c r="E21" s="67" t="s">
        <v>202</v>
      </c>
      <c r="F21" s="63"/>
      <c r="G21" s="71" t="s">
        <v>212</v>
      </c>
      <c r="H21" s="221">
        <f>+Arbitramentos!L12</f>
        <v>0</v>
      </c>
      <c r="I21" s="221"/>
      <c r="J21" s="18"/>
    </row>
    <row r="22" spans="1:10" ht="28.5" customHeight="1">
      <c r="C22" s="18"/>
      <c r="D22" s="71" t="s">
        <v>213</v>
      </c>
      <c r="E22" s="64">
        <f>+Judiciales!L14</f>
        <v>664</v>
      </c>
      <c r="F22" s="63"/>
      <c r="G22" s="72" t="s">
        <v>214</v>
      </c>
      <c r="H22" s="222" t="str">
        <f>IFERROR(Arbitramentos!L13/Arbitramentos!L11,"")</f>
        <v/>
      </c>
      <c r="I22" s="222"/>
      <c r="J22" s="18"/>
    </row>
    <row r="23" spans="1:10" ht="28.5" customHeight="1">
      <c r="C23" s="18"/>
      <c r="D23" s="72" t="s">
        <v>214</v>
      </c>
      <c r="E23" s="66">
        <f>+Judiciales!L14/Judiciales!L12</f>
        <v>1</v>
      </c>
      <c r="F23" s="63"/>
      <c r="G23" s="63"/>
      <c r="H23" s="63"/>
      <c r="I23" s="63"/>
      <c r="J23" s="18"/>
    </row>
    <row r="24" spans="1:10" ht="28.5" customHeight="1">
      <c r="C24" s="18"/>
      <c r="D24" s="71" t="s">
        <v>215</v>
      </c>
      <c r="E24" s="68">
        <f>+Judiciales!U12/Judiciales!U14</f>
        <v>1</v>
      </c>
      <c r="F24" s="63"/>
      <c r="G24" s="61" t="s">
        <v>216</v>
      </c>
      <c r="H24" s="223" t="s">
        <v>202</v>
      </c>
      <c r="I24" s="223"/>
      <c r="J24" s="18"/>
    </row>
    <row r="25" spans="1:10" ht="28.5" customHeight="1">
      <c r="C25" s="18"/>
      <c r="D25" s="72" t="s">
        <v>217</v>
      </c>
      <c r="E25" s="65">
        <f>+Judiciales!L14/Abogados!J9</f>
        <v>30.181818181818183</v>
      </c>
      <c r="F25" s="63"/>
      <c r="G25" s="71" t="s">
        <v>218</v>
      </c>
      <c r="H25" s="221" t="str">
        <f>IF(Pagos!E13&gt;0,"Si","No")</f>
        <v>Si</v>
      </c>
      <c r="I25" s="221"/>
      <c r="J25" s="18"/>
    </row>
    <row r="26" spans="1:10" ht="28.5" customHeight="1">
      <c r="C26" s="18"/>
      <c r="D26" s="71" t="s">
        <v>219</v>
      </c>
      <c r="E26" s="68">
        <f>+(Judiciales!V42+Judiciales!V40+Judiciales!V38)/(Judiciales!S38+Judiciales!S36+Judiciales!S34+Judiciales!S32)</f>
        <v>0</v>
      </c>
      <c r="F26" s="63"/>
      <c r="G26" s="72" t="s">
        <v>220</v>
      </c>
      <c r="H26" s="229" t="str">
        <f>+Pagos!M8</f>
        <v>NO</v>
      </c>
      <c r="I26" s="229"/>
      <c r="J26" s="18"/>
    </row>
    <row r="27" spans="1:10">
      <c r="C27" s="18"/>
      <c r="D27" s="18"/>
      <c r="E27" s="18"/>
      <c r="F27" s="18"/>
      <c r="G27" s="23"/>
      <c r="H27" s="24"/>
      <c r="I27" s="18"/>
      <c r="J27" s="18"/>
    </row>
    <row r="28" spans="1:10">
      <c r="C28" s="18"/>
      <c r="D28" s="18"/>
      <c r="E28" s="18"/>
      <c r="F28" s="18"/>
      <c r="G28" s="18"/>
      <c r="H28" s="18"/>
      <c r="I28" s="18"/>
      <c r="J28" s="18"/>
    </row>
    <row r="29" spans="1:10">
      <c r="C29" s="18"/>
      <c r="D29" s="18"/>
      <c r="E29" s="18"/>
      <c r="F29" s="18"/>
      <c r="G29" s="18"/>
      <c r="H29" s="18"/>
      <c r="I29" s="18"/>
      <c r="J29" s="18"/>
    </row>
    <row r="30" spans="1:10" ht="21.75" customHeight="1">
      <c r="C30" s="18"/>
      <c r="D30" s="224" t="s">
        <v>221</v>
      </c>
      <c r="E30" s="224"/>
      <c r="F30" s="224"/>
      <c r="G30" s="224"/>
      <c r="H30" s="224"/>
      <c r="I30" s="224"/>
      <c r="J30" s="18"/>
    </row>
    <row r="31" spans="1:10" ht="21" customHeight="1">
      <c r="C31" s="18"/>
      <c r="D31" s="228" t="s">
        <v>222</v>
      </c>
      <c r="E31" s="228"/>
      <c r="F31" s="228"/>
      <c r="G31" s="228"/>
      <c r="H31" s="228"/>
      <c r="I31" s="228"/>
      <c r="J31" s="18"/>
    </row>
    <row r="32" spans="1:10">
      <c r="C32" s="18"/>
      <c r="D32" s="228"/>
      <c r="E32" s="228"/>
      <c r="F32" s="228"/>
      <c r="G32" s="228"/>
      <c r="H32" s="228"/>
      <c r="I32" s="228"/>
      <c r="J32" s="18"/>
    </row>
    <row r="33" spans="3:10">
      <c r="C33" s="18"/>
      <c r="D33" s="228"/>
      <c r="E33" s="228"/>
      <c r="F33" s="228"/>
      <c r="G33" s="228"/>
      <c r="H33" s="228"/>
      <c r="I33" s="228"/>
      <c r="J33" s="18"/>
    </row>
    <row r="34" spans="3:10">
      <c r="C34" s="18"/>
      <c r="D34" s="228"/>
      <c r="E34" s="228"/>
      <c r="F34" s="228"/>
      <c r="G34" s="228"/>
      <c r="H34" s="228"/>
      <c r="I34" s="228"/>
      <c r="J34" s="18"/>
    </row>
    <row r="35" spans="3:10">
      <c r="C35" s="18"/>
      <c r="D35" s="228"/>
      <c r="E35" s="228"/>
      <c r="F35" s="228"/>
      <c r="G35" s="228"/>
      <c r="H35" s="228"/>
      <c r="I35" s="228"/>
      <c r="J35" s="18"/>
    </row>
    <row r="36" spans="3:10">
      <c r="C36" s="18"/>
      <c r="D36" s="228"/>
      <c r="E36" s="228"/>
      <c r="F36" s="228"/>
      <c r="G36" s="228"/>
      <c r="H36" s="228"/>
      <c r="I36" s="228"/>
      <c r="J36" s="18"/>
    </row>
    <row r="37" spans="3:10">
      <c r="C37" s="18"/>
      <c r="D37" s="228"/>
      <c r="E37" s="228"/>
      <c r="F37" s="228"/>
      <c r="G37" s="228"/>
      <c r="H37" s="228"/>
      <c r="I37" s="228"/>
      <c r="J37" s="18"/>
    </row>
    <row r="38" spans="3:10">
      <c r="C38" s="18"/>
      <c r="D38" s="228"/>
      <c r="E38" s="228"/>
      <c r="F38" s="228"/>
      <c r="G38" s="228"/>
      <c r="H38" s="228"/>
      <c r="I38" s="228"/>
      <c r="J38" s="18"/>
    </row>
    <row r="39" spans="3:10">
      <c r="C39" s="18"/>
      <c r="D39" s="42"/>
      <c r="E39" s="42"/>
      <c r="F39" s="42"/>
      <c r="G39" s="42"/>
      <c r="H39" s="42"/>
      <c r="I39" s="42"/>
      <c r="J39" s="18"/>
    </row>
    <row r="40" spans="3:10">
      <c r="C40" s="18"/>
      <c r="D40" s="230" t="s">
        <v>223</v>
      </c>
      <c r="E40" s="230"/>
      <c r="F40" s="230"/>
      <c r="G40" s="230"/>
      <c r="H40" s="230"/>
      <c r="I40" s="230"/>
      <c r="J40" s="18"/>
    </row>
    <row r="41" spans="3:10">
      <c r="C41" s="18"/>
      <c r="D41" s="230"/>
      <c r="E41" s="230"/>
      <c r="F41" s="230"/>
      <c r="G41" s="230"/>
      <c r="H41" s="230"/>
      <c r="I41" s="230"/>
      <c r="J41" s="18"/>
    </row>
    <row r="42" spans="3:10">
      <c r="C42" s="18"/>
      <c r="D42" s="230"/>
      <c r="E42" s="230"/>
      <c r="F42" s="230"/>
      <c r="G42" s="230"/>
      <c r="H42" s="230"/>
      <c r="I42" s="230"/>
      <c r="J42" s="18"/>
    </row>
    <row r="43" spans="3:10" ht="17.149999999999999" customHeight="1">
      <c r="C43" s="18"/>
      <c r="D43" s="18"/>
      <c r="E43" s="18"/>
      <c r="F43" s="18"/>
      <c r="G43" s="18"/>
      <c r="H43" s="18"/>
      <c r="I43" s="18"/>
      <c r="J43" s="18"/>
    </row>
    <row r="44" spans="3:10" ht="20.25" customHeight="1">
      <c r="C44" s="18"/>
      <c r="D44" s="220" t="s">
        <v>224</v>
      </c>
      <c r="E44" s="220"/>
      <c r="F44" s="220"/>
      <c r="G44" s="220"/>
      <c r="H44" s="220"/>
      <c r="I44" s="220"/>
      <c r="J44" s="18"/>
    </row>
    <row r="45" spans="3:10" ht="22.5" customHeight="1">
      <c r="C45" s="18"/>
      <c r="D45" s="220"/>
      <c r="E45" s="220"/>
      <c r="F45" s="220"/>
      <c r="G45" s="220"/>
      <c r="H45" s="220"/>
      <c r="I45" s="220"/>
      <c r="J45" s="18"/>
    </row>
    <row r="46" spans="3:10" ht="22.5" customHeight="1">
      <c r="C46" s="18"/>
      <c r="D46" s="220"/>
      <c r="E46" s="220"/>
      <c r="F46" s="220"/>
      <c r="G46" s="220"/>
      <c r="H46" s="220"/>
      <c r="I46" s="220"/>
      <c r="J46" s="18"/>
    </row>
    <row r="47" spans="3:10" ht="22.5" customHeight="1">
      <c r="C47" s="18"/>
      <c r="D47" s="220"/>
      <c r="E47" s="220"/>
      <c r="F47" s="220"/>
      <c r="G47" s="220"/>
      <c r="H47" s="220"/>
      <c r="I47" s="220"/>
      <c r="J47" s="18"/>
    </row>
    <row r="48" spans="3:10" ht="22.5" customHeight="1">
      <c r="C48" s="18"/>
      <c r="D48" s="18"/>
      <c r="E48" s="18"/>
      <c r="F48" s="18"/>
      <c r="G48" s="18"/>
      <c r="H48" s="18"/>
      <c r="I48" s="18"/>
      <c r="J48" s="18"/>
    </row>
    <row r="49" spans="3:10" ht="15.45">
      <c r="C49" s="18"/>
      <c r="D49" s="18"/>
      <c r="E49" s="227" t="s">
        <v>225</v>
      </c>
      <c r="F49" s="227"/>
      <c r="G49" s="227"/>
      <c r="H49" s="1"/>
      <c r="I49" s="18"/>
      <c r="J49" s="18"/>
    </row>
    <row r="50" spans="3:10" ht="15.45">
      <c r="C50" s="18"/>
      <c r="D50" s="18"/>
      <c r="E50" s="225"/>
      <c r="F50" s="225"/>
      <c r="G50" s="225"/>
      <c r="H50" s="1"/>
      <c r="I50" s="18"/>
      <c r="J50" s="18"/>
    </row>
    <row r="51" spans="3:10" ht="15.45">
      <c r="C51" s="18"/>
      <c r="D51" s="18"/>
      <c r="E51" s="225"/>
      <c r="F51" s="225"/>
      <c r="G51" s="225"/>
      <c r="H51" s="1"/>
      <c r="I51" s="18"/>
      <c r="J51" s="18"/>
    </row>
    <row r="52" spans="3:10" ht="15.45">
      <c r="C52" s="18"/>
      <c r="D52" s="18"/>
      <c r="E52" s="225"/>
      <c r="F52" s="225"/>
      <c r="G52" s="225"/>
      <c r="H52" s="1"/>
      <c r="I52" s="18"/>
      <c r="J52" s="18"/>
    </row>
    <row r="53" spans="3:10">
      <c r="C53" s="18"/>
      <c r="D53" s="18"/>
      <c r="E53" s="225"/>
      <c r="F53" s="225"/>
      <c r="G53" s="225"/>
      <c r="H53" s="18"/>
      <c r="I53" s="18"/>
      <c r="J53" s="18"/>
    </row>
    <row r="54" spans="3:10">
      <c r="C54" s="18"/>
      <c r="D54" s="18"/>
      <c r="E54" s="18"/>
      <c r="F54" s="18"/>
      <c r="G54" s="18"/>
      <c r="H54" s="18"/>
      <c r="I54" s="18"/>
      <c r="J54" s="18"/>
    </row>
  </sheetData>
  <sheetProtection algorithmName="SHA-512" hashValue="RdubHRJd9A+gtYfWw829op2+yKZWe/I98hOUfUThOTWjQT6yjiv5txe/19+e6dQrqwaMCjeyzIjmoBhlD1D+yg==" saltValue="jOP8v+zNYzbz10AjKU0dMg==" spinCount="100000" sheet="1" objects="1" scenarios="1"/>
  <mergeCells count="37">
    <mergeCell ref="E11:I11"/>
    <mergeCell ref="H15:I15"/>
    <mergeCell ref="H16:I16"/>
    <mergeCell ref="H18:I18"/>
    <mergeCell ref="H17:I17"/>
    <mergeCell ref="L2:N7"/>
    <mergeCell ref="L8:N8"/>
    <mergeCell ref="D7:I7"/>
    <mergeCell ref="D6:I6"/>
    <mergeCell ref="E10:I10"/>
    <mergeCell ref="A6:B6"/>
    <mergeCell ref="A8:B8"/>
    <mergeCell ref="A10:B10"/>
    <mergeCell ref="A11:B11"/>
    <mergeCell ref="A12:B12"/>
    <mergeCell ref="E50:G53"/>
    <mergeCell ref="A13:B13"/>
    <mergeCell ref="A14:B14"/>
    <mergeCell ref="A15:B15"/>
    <mergeCell ref="A16:B16"/>
    <mergeCell ref="A17:B17"/>
    <mergeCell ref="E13:I13"/>
    <mergeCell ref="H20:I20"/>
    <mergeCell ref="E49:G49"/>
    <mergeCell ref="D31:I38"/>
    <mergeCell ref="A18:B18"/>
    <mergeCell ref="A19:B19"/>
    <mergeCell ref="A20:B20"/>
    <mergeCell ref="A21:B21"/>
    <mergeCell ref="H26:I26"/>
    <mergeCell ref="D40:I42"/>
    <mergeCell ref="D44:I47"/>
    <mergeCell ref="H21:I21"/>
    <mergeCell ref="H22:I22"/>
    <mergeCell ref="H25:I25"/>
    <mergeCell ref="H24:I24"/>
    <mergeCell ref="D30:I30"/>
  </mergeCells>
  <conditionalFormatting sqref="D11">
    <cfRule type="expression" dxfId="3" priority="2" stopIfTrue="1">
      <formula>$J$8&gt;0</formula>
    </cfRule>
  </conditionalFormatting>
  <conditionalFormatting sqref="D31">
    <cfRule type="containsBlanks" dxfId="2" priority="13" stopIfTrue="1">
      <formula>LEN(TRIM(D31))=0</formula>
    </cfRule>
  </conditionalFormatting>
  <conditionalFormatting sqref="E10 E13">
    <cfRule type="containsBlanks" dxfId="1" priority="12">
      <formula>LEN(TRIM(E10))=0</formula>
    </cfRule>
  </conditionalFormatting>
  <conditionalFormatting sqref="E11">
    <cfRule type="expression" dxfId="0" priority="1">
      <formula>$J$8&gt;0</formula>
    </cfRule>
  </conditionalFormatting>
  <dataValidations xWindow="1151" yWindow="499" count="2">
    <dataValidation allowBlank="1" showInputMessage="1" showErrorMessage="1" promptTitle="Opinion Global del Jefe de Ctrl " prompt="Se emitira una Opinion Global segun el alcance de los criterios de verificacion aplicados Se suguiere usar la guia de Auditoria Basada en riesgos V4 DAFP pag 74" sqref="D31" xr:uid="{EDBE74DD-17ED-498C-A412-ABD08074E9F9}"/>
    <dataValidation allowBlank="1" showInputMessage="1" showErrorMessage="1" promptTitle="Nombres y Apellidos" prompt="Diligencie los nombres y apellidos del jefe de control interno que esta reportando o quien haga sus veces" sqref="E13:I13" xr:uid="{CCD552C2-689A-4BCA-ADDB-D9F5DFC606B8}"/>
  </dataValidations>
  <hyperlinks>
    <hyperlink ref="A10:B10" location="Abogados!A1" display="Abogados" xr:uid="{C3DACCF3-0DAC-4650-BA27-2162B984E310}"/>
    <hyperlink ref="A12:B12" location="Judiciales!A1" display="Judiciales" xr:uid="{F6B6557D-66A6-4861-9AC2-379454BCE0FE}"/>
    <hyperlink ref="A18:B18" location="Pagos!A1" display="Pagos" xr:uid="{B3E321A8-E210-4856-86D1-FBE190D3EE9B}"/>
    <hyperlink ref="A8:B8" location="Usuarios!A1" display="Usuarios" xr:uid="{462B975B-132E-49C2-8448-AD05B8F0CFE3}"/>
    <hyperlink ref="A16:B16" location="'Comité de conciliación'!A1" display="Comité de conciliación" xr:uid="{7290BA12-58D1-4C98-8B7C-B12461052771}"/>
    <hyperlink ref="A20:B20" location="Resumen!A1" display="Resumen general" xr:uid="{2C9AE526-34BB-41A6-BDF9-52DEFED13A7E}"/>
    <hyperlink ref="A14:B14" location="Arbitramentos!A1" display="Arbitramentos" xr:uid="{3BFCF276-C193-4730-98E4-A08069B32EFB}"/>
    <hyperlink ref="A6:B6" location="Portada!A1" display="Portada" xr:uid="{9D3AF116-463E-4572-B6FB-C7292364112F}"/>
    <hyperlink ref="L8:N8" r:id="rId1" display="Acceder al manual" xr:uid="{FBCC514E-FE4B-40AE-9FED-7BBA3B34CEFA}"/>
  </hyperlinks>
  <pageMargins left="0.70866141732283472" right="0.70866141732283472" top="0.74803149606299213" bottom="0.74803149606299213" header="0.31496062992125984" footer="0.31496062992125984"/>
  <pageSetup scale="57" orientation="portrait" r:id="rId2"/>
  <drawing r:id="rId3"/>
  <legacyDrawing r:id="rId4"/>
  <extLst>
    <ext xmlns:x14="http://schemas.microsoft.com/office/spreadsheetml/2009/9/main" uri="{CCE6A557-97BC-4b89-ADB6-D9C93CAAB3DF}">
      <x14:dataValidations xmlns:xm="http://schemas.microsoft.com/office/excel/2006/main" xWindow="1151" yWindow="499" count="1">
        <x14:dataValidation type="list" allowBlank="1" showInputMessage="1" showErrorMessage="1" xr:uid="{36DB9E85-D6F1-485B-AA9E-F9CFF0E12ED5}">
          <x14:formula1>
            <xm:f>Administrador!$I$2:$I$338</xm:f>
          </x14:formula1>
          <xm:sqref>E10:I10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3792E-9740-4DEE-ACD8-1F8876F7F254}">
  <sheetPr codeName="Hoja12"/>
  <dimension ref="A1:O426"/>
  <sheetViews>
    <sheetView topLeftCell="I7" workbookViewId="0">
      <selection activeCell="I17" sqref="I16:I17"/>
    </sheetView>
  </sheetViews>
  <sheetFormatPr baseColWidth="10" defaultColWidth="11.3828125" defaultRowHeight="14.6"/>
  <cols>
    <col min="1" max="1" width="23.3046875" customWidth="1"/>
    <col min="2" max="2" width="29.84375" bestFit="1" customWidth="1"/>
    <col min="3" max="3" width="11.84375" bestFit="1" customWidth="1"/>
    <col min="9" max="9" width="125" customWidth="1"/>
  </cols>
  <sheetData>
    <row r="1" spans="1:15">
      <c r="A1" s="26" t="s">
        <v>8</v>
      </c>
      <c r="I1" s="26" t="s">
        <v>190</v>
      </c>
    </row>
    <row r="2" spans="1:15">
      <c r="A2" t="s">
        <v>31</v>
      </c>
      <c r="I2" t="s">
        <v>226</v>
      </c>
      <c r="J2">
        <v>0</v>
      </c>
      <c r="L2" s="2" t="s">
        <v>1</v>
      </c>
      <c r="M2" t="s">
        <v>227</v>
      </c>
      <c r="N2">
        <v>2024</v>
      </c>
      <c r="O2" s="50" t="s">
        <v>228</v>
      </c>
    </row>
    <row r="3" spans="1:15">
      <c r="A3" t="s">
        <v>198</v>
      </c>
      <c r="I3" t="s">
        <v>229</v>
      </c>
      <c r="J3">
        <v>0</v>
      </c>
      <c r="L3" s="2" t="s">
        <v>2</v>
      </c>
      <c r="M3" t="s">
        <v>230</v>
      </c>
      <c r="N3">
        <v>2025</v>
      </c>
      <c r="O3" s="50" t="s">
        <v>231</v>
      </c>
    </row>
    <row r="4" spans="1:15">
      <c r="A4" t="s">
        <v>36</v>
      </c>
      <c r="I4" t="s">
        <v>232</v>
      </c>
      <c r="J4">
        <v>0</v>
      </c>
      <c r="L4" s="2" t="s">
        <v>3</v>
      </c>
      <c r="M4" t="s">
        <v>227</v>
      </c>
      <c r="N4">
        <v>2025</v>
      </c>
      <c r="O4" s="50" t="s">
        <v>228</v>
      </c>
    </row>
    <row r="5" spans="1:15">
      <c r="I5" t="s">
        <v>233</v>
      </c>
      <c r="J5">
        <v>0</v>
      </c>
      <c r="L5" s="2" t="s">
        <v>6</v>
      </c>
      <c r="M5" t="s">
        <v>230</v>
      </c>
      <c r="N5">
        <v>2026</v>
      </c>
      <c r="O5" s="50" t="s">
        <v>231</v>
      </c>
    </row>
    <row r="6" spans="1:15">
      <c r="A6" t="s">
        <v>234</v>
      </c>
      <c r="B6">
        <f>COUNTIF(Usuarios!H12:I23,"SI")/COUNTA(Usuarios!H12:I23)*100</f>
        <v>83.333333333333343</v>
      </c>
      <c r="I6" t="s">
        <v>235</v>
      </c>
      <c r="J6">
        <v>0</v>
      </c>
      <c r="L6" s="2" t="s">
        <v>7</v>
      </c>
      <c r="M6" t="s">
        <v>227</v>
      </c>
      <c r="N6">
        <v>2026</v>
      </c>
      <c r="O6" s="50" t="s">
        <v>228</v>
      </c>
    </row>
    <row r="7" spans="1:15">
      <c r="I7" t="s">
        <v>236</v>
      </c>
      <c r="J7">
        <v>0</v>
      </c>
      <c r="L7" s="2"/>
      <c r="O7" s="50"/>
    </row>
    <row r="8" spans="1:15">
      <c r="I8" t="s">
        <v>237</v>
      </c>
      <c r="J8">
        <v>0</v>
      </c>
    </row>
    <row r="9" spans="1:15">
      <c r="I9" t="s">
        <v>238</v>
      </c>
      <c r="J9">
        <v>0</v>
      </c>
      <c r="L9" s="50">
        <v>40179</v>
      </c>
      <c r="M9">
        <v>0</v>
      </c>
    </row>
    <row r="10" spans="1:15">
      <c r="I10" t="s">
        <v>239</v>
      </c>
      <c r="J10">
        <v>0</v>
      </c>
      <c r="L10" s="50">
        <v>43831</v>
      </c>
      <c r="M10">
        <v>1</v>
      </c>
    </row>
    <row r="11" spans="1:15">
      <c r="I11" t="s">
        <v>240</v>
      </c>
      <c r="J11">
        <v>0</v>
      </c>
      <c r="L11" s="50">
        <v>45292</v>
      </c>
      <c r="M11">
        <v>2</v>
      </c>
    </row>
    <row r="12" spans="1:15">
      <c r="I12" t="s">
        <v>241</v>
      </c>
      <c r="J12">
        <v>0</v>
      </c>
      <c r="L12" s="50"/>
    </row>
    <row r="13" spans="1:15">
      <c r="I13" t="s">
        <v>242</v>
      </c>
      <c r="J13">
        <v>0</v>
      </c>
    </row>
    <row r="14" spans="1:15">
      <c r="I14" t="s">
        <v>243</v>
      </c>
      <c r="J14">
        <v>0</v>
      </c>
    </row>
    <row r="15" spans="1:15">
      <c r="A15" s="26" t="s">
        <v>244</v>
      </c>
      <c r="C15" s="26" t="s">
        <v>245</v>
      </c>
      <c r="D15" t="s">
        <v>246</v>
      </c>
      <c r="I15" t="s">
        <v>247</v>
      </c>
      <c r="J15">
        <v>0</v>
      </c>
      <c r="L15" s="50"/>
    </row>
    <row r="16" spans="1:15">
      <c r="A16" t="s">
        <v>248</v>
      </c>
      <c r="B16" t="str">
        <f>+Portada!I6</f>
        <v>II - 2024</v>
      </c>
      <c r="D16" t="s">
        <v>249</v>
      </c>
      <c r="I16" t="s">
        <v>250</v>
      </c>
      <c r="J16">
        <v>0</v>
      </c>
    </row>
    <row r="17" spans="1:10">
      <c r="B17" t="str">
        <f>+VLOOKUP(B16,$L$2:$N$6,2,0)</f>
        <v>SEGUNDO</v>
      </c>
      <c r="I17" t="s">
        <v>251</v>
      </c>
      <c r="J17">
        <v>0</v>
      </c>
    </row>
    <row r="18" spans="1:10">
      <c r="B18">
        <f>+VLOOKUP(B16,$L$2:$N$6,3,0)</f>
        <v>2024</v>
      </c>
      <c r="I18" t="s">
        <v>252</v>
      </c>
      <c r="J18">
        <v>0</v>
      </c>
    </row>
    <row r="19" spans="1:10">
      <c r="B19" s="51" t="str">
        <f>+VLOOKUP(B16,$L$2:$O$6,4,0)</f>
        <v xml:space="preserve">31 DE DICIEMBRE </v>
      </c>
      <c r="I19" t="s">
        <v>253</v>
      </c>
      <c r="J19">
        <v>0</v>
      </c>
    </row>
    <row r="20" spans="1:10">
      <c r="I20" t="s">
        <v>254</v>
      </c>
      <c r="J20">
        <v>0</v>
      </c>
    </row>
    <row r="21" spans="1:10">
      <c r="A21" s="26" t="s">
        <v>10</v>
      </c>
      <c r="I21" t="s">
        <v>255</v>
      </c>
      <c r="J21">
        <v>0</v>
      </c>
    </row>
    <row r="22" spans="1:10">
      <c r="A22" t="s">
        <v>256</v>
      </c>
      <c r="B22" t="b">
        <f>IF(OR(Abogados!G9&lt;&gt;"XX",Abogados!G9=""),TRUE,FALSE)</f>
        <v>1</v>
      </c>
      <c r="I22" t="s">
        <v>257</v>
      </c>
      <c r="J22">
        <v>0</v>
      </c>
    </row>
    <row r="23" spans="1:10">
      <c r="I23" t="s">
        <v>258</v>
      </c>
      <c r="J23">
        <v>0</v>
      </c>
    </row>
    <row r="24" spans="1:10">
      <c r="A24" s="26" t="s">
        <v>259</v>
      </c>
      <c r="I24" t="s">
        <v>260</v>
      </c>
      <c r="J24">
        <v>0</v>
      </c>
    </row>
    <row r="25" spans="1:10">
      <c r="A25" t="s">
        <v>256</v>
      </c>
      <c r="B25" t="str">
        <f>Usuarios!H16</f>
        <v>N/A</v>
      </c>
      <c r="I25" t="s">
        <v>261</v>
      </c>
      <c r="J25">
        <v>0</v>
      </c>
    </row>
    <row r="26" spans="1:10">
      <c r="A26" s="236" t="s">
        <v>262</v>
      </c>
      <c r="B26" s="236"/>
      <c r="C26" s="236"/>
      <c r="I26" t="s">
        <v>196</v>
      </c>
      <c r="J26">
        <v>0</v>
      </c>
    </row>
    <row r="27" spans="1:10" ht="15.45">
      <c r="A27" s="237">
        <v>2024</v>
      </c>
      <c r="B27" s="237"/>
      <c r="C27" s="237"/>
      <c r="I27" t="s">
        <v>263</v>
      </c>
      <c r="J27">
        <v>0</v>
      </c>
    </row>
    <row r="28" spans="1:10">
      <c r="I28" t="s">
        <v>264</v>
      </c>
      <c r="J28">
        <v>0</v>
      </c>
    </row>
    <row r="29" spans="1:10">
      <c r="I29" t="s">
        <v>265</v>
      </c>
      <c r="J29">
        <v>0</v>
      </c>
    </row>
    <row r="30" spans="1:10">
      <c r="I30" t="s">
        <v>266</v>
      </c>
      <c r="J30">
        <v>0</v>
      </c>
    </row>
    <row r="31" spans="1:10">
      <c r="A31" s="26" t="s">
        <v>267</v>
      </c>
      <c r="C31" s="26" t="s">
        <v>245</v>
      </c>
      <c r="D31" t="s">
        <v>268</v>
      </c>
      <c r="I31" t="s">
        <v>269</v>
      </c>
      <c r="J31">
        <v>0</v>
      </c>
    </row>
    <row r="32" spans="1:10">
      <c r="A32" t="s">
        <v>270</v>
      </c>
      <c r="B32" t="str">
        <f>Pagos!M8</f>
        <v>NO</v>
      </c>
      <c r="D32" t="s">
        <v>125</v>
      </c>
      <c r="I32" t="s">
        <v>271</v>
      </c>
      <c r="J32">
        <v>0</v>
      </c>
    </row>
    <row r="33" spans="9:10">
      <c r="I33" t="s">
        <v>272</v>
      </c>
      <c r="J33">
        <v>0</v>
      </c>
    </row>
    <row r="34" spans="9:10">
      <c r="I34" t="s">
        <v>273</v>
      </c>
      <c r="J34">
        <v>0</v>
      </c>
    </row>
    <row r="35" spans="9:10">
      <c r="I35" t="s">
        <v>274</v>
      </c>
      <c r="J35">
        <v>0</v>
      </c>
    </row>
    <row r="36" spans="9:10">
      <c r="I36" t="s">
        <v>275</v>
      </c>
      <c r="J36">
        <v>0</v>
      </c>
    </row>
    <row r="37" spans="9:10">
      <c r="I37" t="s">
        <v>276</v>
      </c>
      <c r="J37">
        <v>0</v>
      </c>
    </row>
    <row r="38" spans="9:10">
      <c r="I38" t="s">
        <v>277</v>
      </c>
      <c r="J38">
        <v>0</v>
      </c>
    </row>
    <row r="39" spans="9:10">
      <c r="I39" t="s">
        <v>278</v>
      </c>
      <c r="J39">
        <v>0</v>
      </c>
    </row>
    <row r="40" spans="9:10">
      <c r="I40" t="s">
        <v>279</v>
      </c>
      <c r="J40">
        <v>0</v>
      </c>
    </row>
    <row r="41" spans="9:10">
      <c r="I41" t="s">
        <v>280</v>
      </c>
      <c r="J41">
        <v>0</v>
      </c>
    </row>
    <row r="42" spans="9:10">
      <c r="I42" t="s">
        <v>281</v>
      </c>
      <c r="J42">
        <v>0</v>
      </c>
    </row>
    <row r="43" spans="9:10">
      <c r="I43" t="s">
        <v>282</v>
      </c>
      <c r="J43">
        <v>0</v>
      </c>
    </row>
    <row r="44" spans="9:10">
      <c r="I44" t="s">
        <v>283</v>
      </c>
      <c r="J44">
        <v>0</v>
      </c>
    </row>
    <row r="45" spans="9:10">
      <c r="I45" t="s">
        <v>284</v>
      </c>
      <c r="J45">
        <v>0</v>
      </c>
    </row>
    <row r="46" spans="9:10">
      <c r="I46" t="s">
        <v>285</v>
      </c>
      <c r="J46">
        <v>0</v>
      </c>
    </row>
    <row r="47" spans="9:10">
      <c r="I47" t="s">
        <v>286</v>
      </c>
      <c r="J47">
        <v>0</v>
      </c>
    </row>
    <row r="48" spans="9:10">
      <c r="I48" t="s">
        <v>287</v>
      </c>
      <c r="J48">
        <v>0</v>
      </c>
    </row>
    <row r="49" spans="9:10">
      <c r="I49" t="s">
        <v>288</v>
      </c>
      <c r="J49">
        <v>0</v>
      </c>
    </row>
    <row r="50" spans="9:10">
      <c r="I50" t="s">
        <v>289</v>
      </c>
      <c r="J50">
        <v>0</v>
      </c>
    </row>
    <row r="51" spans="9:10">
      <c r="I51" t="s">
        <v>290</v>
      </c>
      <c r="J51">
        <v>0</v>
      </c>
    </row>
    <row r="52" spans="9:10">
      <c r="I52" t="s">
        <v>291</v>
      </c>
      <c r="J52">
        <v>0</v>
      </c>
    </row>
    <row r="53" spans="9:10">
      <c r="I53" t="s">
        <v>292</v>
      </c>
      <c r="J53">
        <v>0</v>
      </c>
    </row>
    <row r="54" spans="9:10">
      <c r="I54" t="s">
        <v>293</v>
      </c>
      <c r="J54">
        <v>0</v>
      </c>
    </row>
    <row r="55" spans="9:10">
      <c r="I55" t="s">
        <v>294</v>
      </c>
      <c r="J55">
        <v>0</v>
      </c>
    </row>
    <row r="56" spans="9:10">
      <c r="I56" t="s">
        <v>295</v>
      </c>
      <c r="J56">
        <v>0</v>
      </c>
    </row>
    <row r="57" spans="9:10">
      <c r="I57" t="s">
        <v>296</v>
      </c>
      <c r="J57">
        <v>0</v>
      </c>
    </row>
    <row r="58" spans="9:10">
      <c r="I58" t="s">
        <v>297</v>
      </c>
      <c r="J58">
        <v>0</v>
      </c>
    </row>
    <row r="59" spans="9:10">
      <c r="I59" t="s">
        <v>298</v>
      </c>
      <c r="J59">
        <v>0</v>
      </c>
    </row>
    <row r="60" spans="9:10">
      <c r="I60" t="s">
        <v>299</v>
      </c>
      <c r="J60">
        <v>0</v>
      </c>
    </row>
    <row r="61" spans="9:10">
      <c r="I61" t="s">
        <v>300</v>
      </c>
      <c r="J61">
        <v>0</v>
      </c>
    </row>
    <row r="62" spans="9:10">
      <c r="I62" t="s">
        <v>301</v>
      </c>
      <c r="J62">
        <v>0</v>
      </c>
    </row>
    <row r="63" spans="9:10">
      <c r="I63" t="s">
        <v>302</v>
      </c>
      <c r="J63">
        <v>0</v>
      </c>
    </row>
    <row r="64" spans="9:10">
      <c r="I64" t="s">
        <v>303</v>
      </c>
      <c r="J64">
        <v>0</v>
      </c>
    </row>
    <row r="65" spans="9:10">
      <c r="I65" t="s">
        <v>304</v>
      </c>
      <c r="J65">
        <v>0</v>
      </c>
    </row>
    <row r="66" spans="9:10">
      <c r="I66" t="s">
        <v>305</v>
      </c>
      <c r="J66">
        <v>0</v>
      </c>
    </row>
    <row r="67" spans="9:10">
      <c r="I67" t="s">
        <v>306</v>
      </c>
      <c r="J67">
        <v>0</v>
      </c>
    </row>
    <row r="68" spans="9:10">
      <c r="I68" t="s">
        <v>307</v>
      </c>
      <c r="J68">
        <v>0</v>
      </c>
    </row>
    <row r="69" spans="9:10">
      <c r="I69" t="s">
        <v>308</v>
      </c>
      <c r="J69">
        <v>0</v>
      </c>
    </row>
    <row r="70" spans="9:10">
      <c r="I70" t="s">
        <v>309</v>
      </c>
      <c r="J70">
        <v>0</v>
      </c>
    </row>
    <row r="71" spans="9:10">
      <c r="I71" t="s">
        <v>310</v>
      </c>
      <c r="J71">
        <v>0</v>
      </c>
    </row>
    <row r="72" spans="9:10">
      <c r="I72" t="s">
        <v>311</v>
      </c>
      <c r="J72">
        <v>0</v>
      </c>
    </row>
    <row r="73" spans="9:10">
      <c r="I73" t="s">
        <v>312</v>
      </c>
      <c r="J73">
        <v>0</v>
      </c>
    </row>
    <row r="74" spans="9:10">
      <c r="I74" t="s">
        <v>313</v>
      </c>
      <c r="J74">
        <v>0</v>
      </c>
    </row>
    <row r="75" spans="9:10">
      <c r="I75" t="s">
        <v>314</v>
      </c>
      <c r="J75">
        <v>0</v>
      </c>
    </row>
    <row r="76" spans="9:10">
      <c r="I76" t="s">
        <v>315</v>
      </c>
      <c r="J76">
        <v>0</v>
      </c>
    </row>
    <row r="77" spans="9:10">
      <c r="I77" t="s">
        <v>316</v>
      </c>
      <c r="J77">
        <v>0</v>
      </c>
    </row>
    <row r="78" spans="9:10">
      <c r="I78" t="s">
        <v>317</v>
      </c>
      <c r="J78">
        <v>0</v>
      </c>
    </row>
    <row r="79" spans="9:10">
      <c r="I79" t="s">
        <v>318</v>
      </c>
      <c r="J79">
        <v>0</v>
      </c>
    </row>
    <row r="80" spans="9:10">
      <c r="I80" t="s">
        <v>319</v>
      </c>
      <c r="J80">
        <v>0</v>
      </c>
    </row>
    <row r="81" spans="9:10">
      <c r="I81" t="s">
        <v>320</v>
      </c>
      <c r="J81">
        <v>0</v>
      </c>
    </row>
    <row r="82" spans="9:10">
      <c r="I82" t="s">
        <v>321</v>
      </c>
      <c r="J82">
        <v>0</v>
      </c>
    </row>
    <row r="83" spans="9:10">
      <c r="I83" t="s">
        <v>322</v>
      </c>
      <c r="J83">
        <v>0</v>
      </c>
    </row>
    <row r="84" spans="9:10">
      <c r="I84" t="s">
        <v>323</v>
      </c>
      <c r="J84">
        <v>0</v>
      </c>
    </row>
    <row r="85" spans="9:10">
      <c r="I85" t="s">
        <v>324</v>
      </c>
      <c r="J85">
        <v>0</v>
      </c>
    </row>
    <row r="86" spans="9:10">
      <c r="I86" t="s">
        <v>325</v>
      </c>
      <c r="J86">
        <v>0</v>
      </c>
    </row>
    <row r="87" spans="9:10">
      <c r="I87" t="s">
        <v>326</v>
      </c>
      <c r="J87">
        <v>0</v>
      </c>
    </row>
    <row r="88" spans="9:10">
      <c r="I88" t="s">
        <v>327</v>
      </c>
      <c r="J88">
        <v>0</v>
      </c>
    </row>
    <row r="89" spans="9:10">
      <c r="I89" t="s">
        <v>328</v>
      </c>
      <c r="J89">
        <v>0</v>
      </c>
    </row>
    <row r="90" spans="9:10">
      <c r="I90" t="s">
        <v>329</v>
      </c>
      <c r="J90">
        <v>0</v>
      </c>
    </row>
    <row r="91" spans="9:10">
      <c r="I91" t="s">
        <v>330</v>
      </c>
      <c r="J91">
        <v>0</v>
      </c>
    </row>
    <row r="92" spans="9:10">
      <c r="I92" t="s">
        <v>331</v>
      </c>
      <c r="J92">
        <v>0</v>
      </c>
    </row>
    <row r="93" spans="9:10">
      <c r="I93" t="s">
        <v>332</v>
      </c>
      <c r="J93">
        <v>0</v>
      </c>
    </row>
    <row r="94" spans="9:10">
      <c r="I94" t="s">
        <v>333</v>
      </c>
      <c r="J94">
        <v>0</v>
      </c>
    </row>
    <row r="95" spans="9:10">
      <c r="I95" t="s">
        <v>334</v>
      </c>
      <c r="J95">
        <v>0</v>
      </c>
    </row>
    <row r="96" spans="9:10">
      <c r="I96" t="s">
        <v>335</v>
      </c>
      <c r="J96">
        <v>0</v>
      </c>
    </row>
    <row r="97" spans="9:10">
      <c r="I97" t="s">
        <v>336</v>
      </c>
      <c r="J97">
        <v>0</v>
      </c>
    </row>
    <row r="98" spans="9:10">
      <c r="I98" t="s">
        <v>337</v>
      </c>
      <c r="J98">
        <v>0</v>
      </c>
    </row>
    <row r="99" spans="9:10">
      <c r="I99" t="s">
        <v>338</v>
      </c>
      <c r="J99">
        <v>0</v>
      </c>
    </row>
    <row r="100" spans="9:10">
      <c r="I100" t="s">
        <v>339</v>
      </c>
      <c r="J100">
        <v>0</v>
      </c>
    </row>
    <row r="101" spans="9:10">
      <c r="I101" t="s">
        <v>340</v>
      </c>
      <c r="J101">
        <v>0</v>
      </c>
    </row>
    <row r="102" spans="9:10">
      <c r="I102" t="s">
        <v>341</v>
      </c>
      <c r="J102">
        <v>0</v>
      </c>
    </row>
    <row r="103" spans="9:10">
      <c r="I103" t="s">
        <v>342</v>
      </c>
      <c r="J103">
        <v>0</v>
      </c>
    </row>
    <row r="104" spans="9:10">
      <c r="I104" t="s">
        <v>343</v>
      </c>
      <c r="J104">
        <v>0</v>
      </c>
    </row>
    <row r="105" spans="9:10">
      <c r="I105" t="s">
        <v>344</v>
      </c>
      <c r="J105">
        <v>0</v>
      </c>
    </row>
    <row r="106" spans="9:10">
      <c r="I106" t="s">
        <v>345</v>
      </c>
      <c r="J106">
        <v>0</v>
      </c>
    </row>
    <row r="107" spans="9:10">
      <c r="I107" t="s">
        <v>346</v>
      </c>
      <c r="J107">
        <v>0</v>
      </c>
    </row>
    <row r="108" spans="9:10">
      <c r="I108" t="s">
        <v>347</v>
      </c>
      <c r="J108">
        <v>0</v>
      </c>
    </row>
    <row r="109" spans="9:10">
      <c r="I109" t="s">
        <v>348</v>
      </c>
      <c r="J109">
        <v>0</v>
      </c>
    </row>
    <row r="110" spans="9:10">
      <c r="I110" t="s">
        <v>349</v>
      </c>
      <c r="J110">
        <v>2</v>
      </c>
    </row>
    <row r="111" spans="9:10">
      <c r="I111" t="s">
        <v>350</v>
      </c>
      <c r="J111">
        <v>0</v>
      </c>
    </row>
    <row r="112" spans="9:10">
      <c r="I112" t="s">
        <v>351</v>
      </c>
      <c r="J112">
        <v>2</v>
      </c>
    </row>
    <row r="113" spans="9:10">
      <c r="I113" t="s">
        <v>352</v>
      </c>
      <c r="J113">
        <v>2</v>
      </c>
    </row>
    <row r="114" spans="9:10">
      <c r="I114" t="s">
        <v>353</v>
      </c>
      <c r="J114">
        <v>0</v>
      </c>
    </row>
    <row r="115" spans="9:10">
      <c r="I115" t="s">
        <v>354</v>
      </c>
      <c r="J115">
        <v>0</v>
      </c>
    </row>
    <row r="116" spans="9:10">
      <c r="I116" t="s">
        <v>355</v>
      </c>
      <c r="J116">
        <v>0</v>
      </c>
    </row>
    <row r="117" spans="9:10">
      <c r="I117" t="s">
        <v>356</v>
      </c>
      <c r="J117">
        <v>0</v>
      </c>
    </row>
    <row r="118" spans="9:10">
      <c r="I118" t="s">
        <v>357</v>
      </c>
      <c r="J118">
        <v>0</v>
      </c>
    </row>
    <row r="119" spans="9:10">
      <c r="I119" t="s">
        <v>358</v>
      </c>
      <c r="J119">
        <v>0</v>
      </c>
    </row>
    <row r="120" spans="9:10">
      <c r="I120" t="s">
        <v>359</v>
      </c>
      <c r="J120">
        <v>0</v>
      </c>
    </row>
    <row r="121" spans="9:10">
      <c r="I121" t="s">
        <v>360</v>
      </c>
      <c r="J121">
        <v>0</v>
      </c>
    </row>
    <row r="122" spans="9:10">
      <c r="I122" t="s">
        <v>361</v>
      </c>
      <c r="J122">
        <v>0</v>
      </c>
    </row>
    <row r="123" spans="9:10">
      <c r="I123" t="s">
        <v>362</v>
      </c>
      <c r="J123">
        <v>0</v>
      </c>
    </row>
    <row r="124" spans="9:10">
      <c r="I124" t="s">
        <v>363</v>
      </c>
      <c r="J124">
        <v>0</v>
      </c>
    </row>
    <row r="125" spans="9:10">
      <c r="I125" t="s">
        <v>364</v>
      </c>
      <c r="J125">
        <v>0</v>
      </c>
    </row>
    <row r="126" spans="9:10">
      <c r="I126" t="s">
        <v>365</v>
      </c>
      <c r="J126">
        <v>0</v>
      </c>
    </row>
    <row r="127" spans="9:10">
      <c r="I127" t="s">
        <v>366</v>
      </c>
      <c r="J127">
        <v>0</v>
      </c>
    </row>
    <row r="128" spans="9:10">
      <c r="I128" t="s">
        <v>367</v>
      </c>
      <c r="J128">
        <v>0</v>
      </c>
    </row>
    <row r="129" spans="9:10">
      <c r="I129" t="s">
        <v>368</v>
      </c>
      <c r="J129">
        <v>0</v>
      </c>
    </row>
    <row r="130" spans="9:10">
      <c r="I130" t="s">
        <v>369</v>
      </c>
      <c r="J130">
        <v>0</v>
      </c>
    </row>
    <row r="131" spans="9:10">
      <c r="I131" t="s">
        <v>370</v>
      </c>
      <c r="J131">
        <v>0</v>
      </c>
    </row>
    <row r="132" spans="9:10">
      <c r="I132" t="s">
        <v>371</v>
      </c>
      <c r="J132">
        <v>0</v>
      </c>
    </row>
    <row r="133" spans="9:10">
      <c r="I133" t="s">
        <v>372</v>
      </c>
      <c r="J133">
        <v>0</v>
      </c>
    </row>
    <row r="134" spans="9:10">
      <c r="I134" t="s">
        <v>373</v>
      </c>
      <c r="J134">
        <v>0</v>
      </c>
    </row>
    <row r="135" spans="9:10">
      <c r="I135" t="s">
        <v>374</v>
      </c>
      <c r="J135">
        <v>0</v>
      </c>
    </row>
    <row r="136" spans="9:10">
      <c r="I136" t="s">
        <v>375</v>
      </c>
      <c r="J136">
        <v>0</v>
      </c>
    </row>
    <row r="137" spans="9:10">
      <c r="I137" t="s">
        <v>376</v>
      </c>
      <c r="J137">
        <v>0</v>
      </c>
    </row>
    <row r="138" spans="9:10">
      <c r="I138" t="s">
        <v>377</v>
      </c>
      <c r="J138">
        <v>0</v>
      </c>
    </row>
    <row r="139" spans="9:10">
      <c r="I139" t="s">
        <v>378</v>
      </c>
      <c r="J139">
        <v>0</v>
      </c>
    </row>
    <row r="140" spans="9:10">
      <c r="I140" t="s">
        <v>379</v>
      </c>
      <c r="J140">
        <v>0</v>
      </c>
    </row>
    <row r="141" spans="9:10">
      <c r="I141" t="s">
        <v>380</v>
      </c>
      <c r="J141">
        <v>0</v>
      </c>
    </row>
    <row r="142" spans="9:10">
      <c r="I142" t="s">
        <v>381</v>
      </c>
      <c r="J142">
        <v>0</v>
      </c>
    </row>
    <row r="143" spans="9:10">
      <c r="I143" t="s">
        <v>382</v>
      </c>
      <c r="J143">
        <v>0</v>
      </c>
    </row>
    <row r="144" spans="9:10">
      <c r="I144" t="s">
        <v>383</v>
      </c>
      <c r="J144">
        <v>0</v>
      </c>
    </row>
    <row r="145" spans="9:10">
      <c r="I145" t="s">
        <v>384</v>
      </c>
      <c r="J145">
        <v>0</v>
      </c>
    </row>
    <row r="146" spans="9:10">
      <c r="I146" t="s">
        <v>385</v>
      </c>
      <c r="J146">
        <v>0</v>
      </c>
    </row>
    <row r="147" spans="9:10">
      <c r="I147" t="s">
        <v>386</v>
      </c>
      <c r="J147">
        <v>0</v>
      </c>
    </row>
    <row r="148" spans="9:10">
      <c r="I148" t="s">
        <v>387</v>
      </c>
      <c r="J148">
        <v>0</v>
      </c>
    </row>
    <row r="149" spans="9:10">
      <c r="I149" t="s">
        <v>388</v>
      </c>
      <c r="J149">
        <v>0</v>
      </c>
    </row>
    <row r="150" spans="9:10">
      <c r="I150" t="s">
        <v>389</v>
      </c>
      <c r="J150">
        <v>0</v>
      </c>
    </row>
    <row r="151" spans="9:10">
      <c r="I151" t="s">
        <v>390</v>
      </c>
      <c r="J151">
        <v>0</v>
      </c>
    </row>
    <row r="152" spans="9:10">
      <c r="I152" t="s">
        <v>391</v>
      </c>
      <c r="J152">
        <v>0</v>
      </c>
    </row>
    <row r="153" spans="9:10">
      <c r="I153" t="s">
        <v>392</v>
      </c>
      <c r="J153">
        <v>0</v>
      </c>
    </row>
    <row r="154" spans="9:10">
      <c r="I154" t="s">
        <v>393</v>
      </c>
      <c r="J154">
        <v>0</v>
      </c>
    </row>
    <row r="155" spans="9:10">
      <c r="I155" t="s">
        <v>394</v>
      </c>
      <c r="J155">
        <v>0</v>
      </c>
    </row>
    <row r="156" spans="9:10">
      <c r="I156" t="s">
        <v>395</v>
      </c>
      <c r="J156">
        <v>0</v>
      </c>
    </row>
    <row r="157" spans="9:10">
      <c r="I157" t="s">
        <v>396</v>
      </c>
      <c r="J157">
        <v>0</v>
      </c>
    </row>
    <row r="158" spans="9:10">
      <c r="I158" t="s">
        <v>397</v>
      </c>
      <c r="J158">
        <v>0</v>
      </c>
    </row>
    <row r="159" spans="9:10">
      <c r="I159" t="s">
        <v>398</v>
      </c>
      <c r="J159">
        <v>0</v>
      </c>
    </row>
    <row r="160" spans="9:10">
      <c r="I160" t="s">
        <v>399</v>
      </c>
      <c r="J160">
        <v>0</v>
      </c>
    </row>
    <row r="161" spans="9:10">
      <c r="I161" t="s">
        <v>400</v>
      </c>
      <c r="J161">
        <v>0</v>
      </c>
    </row>
    <row r="162" spans="9:10">
      <c r="I162" t="s">
        <v>401</v>
      </c>
      <c r="J162">
        <v>0</v>
      </c>
    </row>
    <row r="163" spans="9:10">
      <c r="I163" t="s">
        <v>402</v>
      </c>
      <c r="J163">
        <v>0</v>
      </c>
    </row>
    <row r="164" spans="9:10">
      <c r="I164" t="s">
        <v>403</v>
      </c>
      <c r="J164">
        <v>0</v>
      </c>
    </row>
    <row r="165" spans="9:10">
      <c r="I165" t="s">
        <v>404</v>
      </c>
      <c r="J165">
        <v>0</v>
      </c>
    </row>
    <row r="166" spans="9:10">
      <c r="I166" t="s">
        <v>405</v>
      </c>
      <c r="J166">
        <v>0</v>
      </c>
    </row>
    <row r="167" spans="9:10">
      <c r="I167" t="s">
        <v>406</v>
      </c>
      <c r="J167">
        <v>0</v>
      </c>
    </row>
    <row r="168" spans="9:10">
      <c r="I168" t="s">
        <v>407</v>
      </c>
      <c r="J168">
        <v>0</v>
      </c>
    </row>
    <row r="169" spans="9:10">
      <c r="I169" t="s">
        <v>408</v>
      </c>
      <c r="J169">
        <v>0</v>
      </c>
    </row>
    <row r="170" spans="9:10">
      <c r="I170" t="s">
        <v>409</v>
      </c>
      <c r="J170">
        <v>0</v>
      </c>
    </row>
    <row r="171" spans="9:10">
      <c r="I171" t="s">
        <v>410</v>
      </c>
      <c r="J171">
        <v>0</v>
      </c>
    </row>
    <row r="172" spans="9:10">
      <c r="I172" t="s">
        <v>411</v>
      </c>
      <c r="J172">
        <v>0</v>
      </c>
    </row>
    <row r="173" spans="9:10">
      <c r="I173" t="s">
        <v>412</v>
      </c>
      <c r="J173">
        <v>0</v>
      </c>
    </row>
    <row r="174" spans="9:10">
      <c r="I174" t="s">
        <v>413</v>
      </c>
      <c r="J174">
        <v>0</v>
      </c>
    </row>
    <row r="175" spans="9:10">
      <c r="I175" t="s">
        <v>414</v>
      </c>
      <c r="J175">
        <v>0</v>
      </c>
    </row>
    <row r="176" spans="9:10">
      <c r="I176" t="s">
        <v>415</v>
      </c>
      <c r="J176">
        <v>0</v>
      </c>
    </row>
    <row r="177" spans="9:10">
      <c r="I177" t="s">
        <v>416</v>
      </c>
      <c r="J177">
        <v>0</v>
      </c>
    </row>
    <row r="178" spans="9:10">
      <c r="I178" t="s">
        <v>417</v>
      </c>
      <c r="J178">
        <v>0</v>
      </c>
    </row>
    <row r="179" spans="9:10">
      <c r="I179" t="s">
        <v>418</v>
      </c>
      <c r="J179">
        <v>0</v>
      </c>
    </row>
    <row r="180" spans="9:10">
      <c r="I180" t="s">
        <v>419</v>
      </c>
      <c r="J180">
        <v>0</v>
      </c>
    </row>
    <row r="181" spans="9:10">
      <c r="I181" t="s">
        <v>420</v>
      </c>
      <c r="J181">
        <v>0</v>
      </c>
    </row>
    <row r="182" spans="9:10">
      <c r="I182" t="s">
        <v>421</v>
      </c>
      <c r="J182">
        <v>0</v>
      </c>
    </row>
    <row r="183" spans="9:10">
      <c r="I183" t="s">
        <v>422</v>
      </c>
      <c r="J183">
        <v>0</v>
      </c>
    </row>
    <row r="184" spans="9:10">
      <c r="I184" t="s">
        <v>423</v>
      </c>
      <c r="J184">
        <v>0</v>
      </c>
    </row>
    <row r="185" spans="9:10">
      <c r="I185" t="s">
        <v>424</v>
      </c>
      <c r="J185">
        <v>0</v>
      </c>
    </row>
    <row r="186" spans="9:10">
      <c r="I186" t="s">
        <v>425</v>
      </c>
      <c r="J186">
        <v>0</v>
      </c>
    </row>
    <row r="187" spans="9:10">
      <c r="I187" t="s">
        <v>426</v>
      </c>
      <c r="J187">
        <v>0</v>
      </c>
    </row>
    <row r="188" spans="9:10">
      <c r="I188" t="s">
        <v>427</v>
      </c>
      <c r="J188">
        <v>0</v>
      </c>
    </row>
    <row r="189" spans="9:10">
      <c r="I189" t="s">
        <v>428</v>
      </c>
      <c r="J189">
        <v>0</v>
      </c>
    </row>
    <row r="190" spans="9:10">
      <c r="I190" t="s">
        <v>429</v>
      </c>
      <c r="J190">
        <v>0</v>
      </c>
    </row>
    <row r="191" spans="9:10">
      <c r="I191" t="s">
        <v>430</v>
      </c>
      <c r="J191">
        <v>0</v>
      </c>
    </row>
    <row r="192" spans="9:10">
      <c r="I192" t="s">
        <v>431</v>
      </c>
      <c r="J192">
        <v>0</v>
      </c>
    </row>
    <row r="193" spans="9:10">
      <c r="I193" t="s">
        <v>432</v>
      </c>
      <c r="J193">
        <v>0</v>
      </c>
    </row>
    <row r="194" spans="9:10">
      <c r="I194" t="s">
        <v>433</v>
      </c>
      <c r="J194">
        <v>0</v>
      </c>
    </row>
    <row r="195" spans="9:10">
      <c r="I195" t="s">
        <v>434</v>
      </c>
      <c r="J195">
        <v>0</v>
      </c>
    </row>
    <row r="196" spans="9:10">
      <c r="I196" t="s">
        <v>435</v>
      </c>
      <c r="J196">
        <v>0</v>
      </c>
    </row>
    <row r="197" spans="9:10">
      <c r="I197" t="s">
        <v>436</v>
      </c>
      <c r="J197">
        <v>0</v>
      </c>
    </row>
    <row r="198" spans="9:10">
      <c r="I198" t="s">
        <v>437</v>
      </c>
      <c r="J198">
        <v>0</v>
      </c>
    </row>
    <row r="199" spans="9:10">
      <c r="I199" t="s">
        <v>438</v>
      </c>
      <c r="J199">
        <v>0</v>
      </c>
    </row>
    <row r="200" spans="9:10">
      <c r="I200" t="s">
        <v>439</v>
      </c>
      <c r="J200">
        <v>0</v>
      </c>
    </row>
    <row r="201" spans="9:10">
      <c r="I201" t="s">
        <v>440</v>
      </c>
      <c r="J201">
        <v>0</v>
      </c>
    </row>
    <row r="202" spans="9:10">
      <c r="I202" t="s">
        <v>441</v>
      </c>
      <c r="J202">
        <v>0</v>
      </c>
    </row>
    <row r="203" spans="9:10">
      <c r="I203" t="s">
        <v>442</v>
      </c>
      <c r="J203">
        <v>0</v>
      </c>
    </row>
    <row r="204" spans="9:10">
      <c r="I204" t="s">
        <v>443</v>
      </c>
      <c r="J204">
        <v>0</v>
      </c>
    </row>
    <row r="205" spans="9:10">
      <c r="I205" t="s">
        <v>444</v>
      </c>
      <c r="J205">
        <v>0</v>
      </c>
    </row>
    <row r="206" spans="9:10">
      <c r="I206" t="s">
        <v>445</v>
      </c>
      <c r="J206">
        <v>0</v>
      </c>
    </row>
    <row r="207" spans="9:10">
      <c r="I207" t="s">
        <v>446</v>
      </c>
      <c r="J207">
        <v>0</v>
      </c>
    </row>
    <row r="208" spans="9:10">
      <c r="I208" t="s">
        <v>447</v>
      </c>
      <c r="J208">
        <v>0</v>
      </c>
    </row>
    <row r="209" spans="9:10">
      <c r="I209" t="s">
        <v>448</v>
      </c>
      <c r="J209">
        <v>0</v>
      </c>
    </row>
    <row r="210" spans="9:10">
      <c r="I210" t="s">
        <v>449</v>
      </c>
      <c r="J210">
        <v>0</v>
      </c>
    </row>
    <row r="211" spans="9:10">
      <c r="I211" t="s">
        <v>450</v>
      </c>
      <c r="J211">
        <v>0</v>
      </c>
    </row>
    <row r="212" spans="9:10">
      <c r="I212" t="s">
        <v>451</v>
      </c>
      <c r="J212">
        <v>0</v>
      </c>
    </row>
    <row r="213" spans="9:10">
      <c r="I213" t="s">
        <v>452</v>
      </c>
      <c r="J213">
        <v>0</v>
      </c>
    </row>
    <row r="214" spans="9:10">
      <c r="I214" t="s">
        <v>453</v>
      </c>
      <c r="J214">
        <v>0</v>
      </c>
    </row>
    <row r="215" spans="9:10">
      <c r="I215" t="s">
        <v>454</v>
      </c>
      <c r="J215">
        <v>0</v>
      </c>
    </row>
    <row r="216" spans="9:10">
      <c r="I216" t="s">
        <v>455</v>
      </c>
      <c r="J216">
        <v>0</v>
      </c>
    </row>
    <row r="217" spans="9:10">
      <c r="I217" t="s">
        <v>456</v>
      </c>
      <c r="J217">
        <v>0</v>
      </c>
    </row>
    <row r="218" spans="9:10">
      <c r="I218" t="s">
        <v>457</v>
      </c>
      <c r="J218">
        <v>0</v>
      </c>
    </row>
    <row r="219" spans="9:10">
      <c r="I219" t="s">
        <v>458</v>
      </c>
      <c r="J219">
        <v>0</v>
      </c>
    </row>
    <row r="220" spans="9:10">
      <c r="I220" t="s">
        <v>459</v>
      </c>
      <c r="J220">
        <v>0</v>
      </c>
    </row>
    <row r="221" spans="9:10">
      <c r="I221" t="s">
        <v>460</v>
      </c>
      <c r="J221">
        <v>0</v>
      </c>
    </row>
    <row r="222" spans="9:10">
      <c r="I222" t="s">
        <v>461</v>
      </c>
      <c r="J222">
        <v>0</v>
      </c>
    </row>
    <row r="223" spans="9:10">
      <c r="I223" t="s">
        <v>462</v>
      </c>
      <c r="J223">
        <v>0</v>
      </c>
    </row>
    <row r="224" spans="9:10">
      <c r="I224" t="s">
        <v>463</v>
      </c>
      <c r="J224">
        <v>0</v>
      </c>
    </row>
    <row r="225" spans="9:10">
      <c r="I225" t="s">
        <v>464</v>
      </c>
      <c r="J225">
        <v>0</v>
      </c>
    </row>
    <row r="226" spans="9:10">
      <c r="I226" t="s">
        <v>465</v>
      </c>
      <c r="J226">
        <v>0</v>
      </c>
    </row>
    <row r="227" spans="9:10">
      <c r="I227" t="s">
        <v>466</v>
      </c>
      <c r="J227">
        <v>0</v>
      </c>
    </row>
    <row r="228" spans="9:10">
      <c r="I228" t="s">
        <v>467</v>
      </c>
      <c r="J228">
        <v>0</v>
      </c>
    </row>
    <row r="229" spans="9:10">
      <c r="I229" t="s">
        <v>468</v>
      </c>
      <c r="J229">
        <v>0</v>
      </c>
    </row>
    <row r="230" spans="9:10">
      <c r="I230" t="s">
        <v>469</v>
      </c>
      <c r="J230">
        <v>0</v>
      </c>
    </row>
    <row r="231" spans="9:10">
      <c r="I231" t="s">
        <v>470</v>
      </c>
      <c r="J231">
        <v>0</v>
      </c>
    </row>
    <row r="232" spans="9:10">
      <c r="I232" t="s">
        <v>471</v>
      </c>
      <c r="J232">
        <v>0</v>
      </c>
    </row>
    <row r="233" spans="9:10">
      <c r="I233" t="s">
        <v>472</v>
      </c>
      <c r="J233">
        <v>0</v>
      </c>
    </row>
    <row r="234" spans="9:10">
      <c r="I234" t="s">
        <v>473</v>
      </c>
      <c r="J234">
        <v>0</v>
      </c>
    </row>
    <row r="235" spans="9:10">
      <c r="I235" t="s">
        <v>474</v>
      </c>
      <c r="J235">
        <v>0</v>
      </c>
    </row>
    <row r="236" spans="9:10">
      <c r="I236" t="s">
        <v>475</v>
      </c>
      <c r="J236">
        <v>0</v>
      </c>
    </row>
    <row r="237" spans="9:10">
      <c r="I237" t="s">
        <v>476</v>
      </c>
      <c r="J237">
        <v>0</v>
      </c>
    </row>
    <row r="238" spans="9:10">
      <c r="I238" t="s">
        <v>477</v>
      </c>
      <c r="J238">
        <v>0</v>
      </c>
    </row>
    <row r="239" spans="9:10">
      <c r="I239" t="s">
        <v>478</v>
      </c>
      <c r="J239">
        <v>0</v>
      </c>
    </row>
    <row r="240" spans="9:10">
      <c r="I240" t="s">
        <v>479</v>
      </c>
      <c r="J240">
        <v>0</v>
      </c>
    </row>
    <row r="241" spans="9:10">
      <c r="I241" t="s">
        <v>480</v>
      </c>
      <c r="J241">
        <v>0</v>
      </c>
    </row>
    <row r="242" spans="9:10">
      <c r="I242" t="s">
        <v>481</v>
      </c>
      <c r="J242">
        <v>0</v>
      </c>
    </row>
    <row r="243" spans="9:10">
      <c r="I243" t="s">
        <v>482</v>
      </c>
      <c r="J243">
        <v>0</v>
      </c>
    </row>
    <row r="244" spans="9:10">
      <c r="I244" t="s">
        <v>483</v>
      </c>
      <c r="J244">
        <v>0</v>
      </c>
    </row>
    <row r="245" spans="9:10">
      <c r="I245" t="s">
        <v>484</v>
      </c>
      <c r="J245">
        <v>0</v>
      </c>
    </row>
    <row r="246" spans="9:10">
      <c r="I246" t="s">
        <v>485</v>
      </c>
      <c r="J246">
        <v>0</v>
      </c>
    </row>
    <row r="247" spans="9:10">
      <c r="I247" t="s">
        <v>486</v>
      </c>
      <c r="J247">
        <v>0</v>
      </c>
    </row>
    <row r="248" spans="9:10">
      <c r="I248" t="s">
        <v>487</v>
      </c>
      <c r="J248">
        <v>0</v>
      </c>
    </row>
    <row r="249" spans="9:10">
      <c r="I249" t="s">
        <v>488</v>
      </c>
      <c r="J249">
        <v>0</v>
      </c>
    </row>
    <row r="250" spans="9:10">
      <c r="I250" t="s">
        <v>489</v>
      </c>
      <c r="J250">
        <v>0</v>
      </c>
    </row>
    <row r="251" spans="9:10">
      <c r="I251" t="s">
        <v>490</v>
      </c>
      <c r="J251">
        <v>0</v>
      </c>
    </row>
    <row r="252" spans="9:10">
      <c r="I252" t="s">
        <v>491</v>
      </c>
      <c r="J252">
        <v>0</v>
      </c>
    </row>
    <row r="253" spans="9:10">
      <c r="I253" t="s">
        <v>492</v>
      </c>
      <c r="J253">
        <v>0</v>
      </c>
    </row>
    <row r="254" spans="9:10">
      <c r="I254" t="s">
        <v>493</v>
      </c>
      <c r="J254">
        <v>0</v>
      </c>
    </row>
    <row r="255" spans="9:10">
      <c r="I255" t="s">
        <v>494</v>
      </c>
      <c r="J255">
        <v>0</v>
      </c>
    </row>
    <row r="256" spans="9:10">
      <c r="I256" t="s">
        <v>495</v>
      </c>
      <c r="J256">
        <v>0</v>
      </c>
    </row>
    <row r="257" spans="9:10">
      <c r="I257" t="s">
        <v>496</v>
      </c>
      <c r="J257">
        <v>0</v>
      </c>
    </row>
    <row r="258" spans="9:10">
      <c r="I258" t="s">
        <v>497</v>
      </c>
      <c r="J258">
        <v>0</v>
      </c>
    </row>
    <row r="259" spans="9:10">
      <c r="I259" t="s">
        <v>498</v>
      </c>
      <c r="J259">
        <v>0</v>
      </c>
    </row>
    <row r="260" spans="9:10">
      <c r="I260" t="s">
        <v>499</v>
      </c>
      <c r="J260">
        <v>0</v>
      </c>
    </row>
    <row r="261" spans="9:10">
      <c r="I261" t="s">
        <v>500</v>
      </c>
      <c r="J261">
        <v>0</v>
      </c>
    </row>
    <row r="262" spans="9:10">
      <c r="I262" t="s">
        <v>501</v>
      </c>
      <c r="J262">
        <v>0</v>
      </c>
    </row>
    <row r="263" spans="9:10">
      <c r="I263" t="s">
        <v>502</v>
      </c>
      <c r="J263">
        <v>0</v>
      </c>
    </row>
    <row r="264" spans="9:10">
      <c r="I264" t="s">
        <v>503</v>
      </c>
      <c r="J264">
        <v>0</v>
      </c>
    </row>
    <row r="265" spans="9:10">
      <c r="I265" t="s">
        <v>504</v>
      </c>
      <c r="J265">
        <v>0</v>
      </c>
    </row>
    <row r="266" spans="9:10">
      <c r="I266" t="s">
        <v>505</v>
      </c>
      <c r="J266">
        <v>0</v>
      </c>
    </row>
    <row r="267" spans="9:10">
      <c r="I267" t="s">
        <v>506</v>
      </c>
      <c r="J267">
        <v>0</v>
      </c>
    </row>
    <row r="268" spans="9:10">
      <c r="I268" t="s">
        <v>507</v>
      </c>
      <c r="J268">
        <v>0</v>
      </c>
    </row>
    <row r="269" spans="9:10">
      <c r="I269" t="s">
        <v>508</v>
      </c>
      <c r="J269">
        <v>0</v>
      </c>
    </row>
    <row r="270" spans="9:10">
      <c r="I270" t="s">
        <v>509</v>
      </c>
      <c r="J270">
        <v>0</v>
      </c>
    </row>
    <row r="271" spans="9:10">
      <c r="I271" t="s">
        <v>510</v>
      </c>
      <c r="J271">
        <v>0</v>
      </c>
    </row>
    <row r="272" spans="9:10">
      <c r="I272" t="s">
        <v>511</v>
      </c>
      <c r="J272">
        <v>0</v>
      </c>
    </row>
    <row r="273" spans="9:10">
      <c r="I273" t="s">
        <v>512</v>
      </c>
      <c r="J273">
        <v>0</v>
      </c>
    </row>
    <row r="274" spans="9:10">
      <c r="I274" t="s">
        <v>513</v>
      </c>
      <c r="J274">
        <v>0</v>
      </c>
    </row>
    <row r="275" spans="9:10">
      <c r="I275" t="s">
        <v>514</v>
      </c>
      <c r="J275">
        <v>0</v>
      </c>
    </row>
    <row r="276" spans="9:10">
      <c r="I276" t="s">
        <v>515</v>
      </c>
      <c r="J276">
        <v>0</v>
      </c>
    </row>
    <row r="277" spans="9:10">
      <c r="I277" t="s">
        <v>516</v>
      </c>
      <c r="J277">
        <v>0</v>
      </c>
    </row>
    <row r="278" spans="9:10">
      <c r="I278" t="s">
        <v>517</v>
      </c>
      <c r="J278">
        <v>0</v>
      </c>
    </row>
    <row r="279" spans="9:10">
      <c r="I279" t="s">
        <v>518</v>
      </c>
      <c r="J279">
        <v>0</v>
      </c>
    </row>
    <row r="280" spans="9:10">
      <c r="I280" t="s">
        <v>519</v>
      </c>
      <c r="J280">
        <v>0</v>
      </c>
    </row>
    <row r="281" spans="9:10">
      <c r="I281" t="s">
        <v>520</v>
      </c>
      <c r="J281">
        <v>0</v>
      </c>
    </row>
    <row r="282" spans="9:10">
      <c r="I282" t="s">
        <v>521</v>
      </c>
      <c r="J282">
        <v>0</v>
      </c>
    </row>
    <row r="283" spans="9:10">
      <c r="I283" t="s">
        <v>522</v>
      </c>
      <c r="J283">
        <v>0</v>
      </c>
    </row>
    <row r="284" spans="9:10">
      <c r="I284" t="s">
        <v>523</v>
      </c>
      <c r="J284">
        <v>0</v>
      </c>
    </row>
    <row r="285" spans="9:10">
      <c r="I285" t="s">
        <v>524</v>
      </c>
      <c r="J285">
        <v>0</v>
      </c>
    </row>
    <row r="286" spans="9:10">
      <c r="I286" t="s">
        <v>525</v>
      </c>
      <c r="J286">
        <v>0</v>
      </c>
    </row>
    <row r="287" spans="9:10">
      <c r="I287" t="s">
        <v>526</v>
      </c>
      <c r="J287">
        <v>0</v>
      </c>
    </row>
    <row r="288" spans="9:10">
      <c r="I288" t="s">
        <v>527</v>
      </c>
      <c r="J288">
        <v>0</v>
      </c>
    </row>
    <row r="289" spans="9:10">
      <c r="I289" t="s">
        <v>528</v>
      </c>
      <c r="J289">
        <v>0</v>
      </c>
    </row>
    <row r="290" spans="9:10">
      <c r="I290" t="s">
        <v>529</v>
      </c>
      <c r="J290">
        <v>0</v>
      </c>
    </row>
    <row r="291" spans="9:10">
      <c r="I291" t="s">
        <v>530</v>
      </c>
      <c r="J291">
        <v>0</v>
      </c>
    </row>
    <row r="292" spans="9:10">
      <c r="I292" t="s">
        <v>531</v>
      </c>
      <c r="J292">
        <v>0</v>
      </c>
    </row>
    <row r="293" spans="9:10">
      <c r="I293" t="s">
        <v>532</v>
      </c>
      <c r="J293">
        <v>0</v>
      </c>
    </row>
    <row r="294" spans="9:10">
      <c r="I294" t="s">
        <v>533</v>
      </c>
      <c r="J294">
        <v>0</v>
      </c>
    </row>
    <row r="295" spans="9:10">
      <c r="I295" t="s">
        <v>534</v>
      </c>
      <c r="J295">
        <v>0</v>
      </c>
    </row>
    <row r="296" spans="9:10">
      <c r="I296" t="s">
        <v>535</v>
      </c>
      <c r="J296">
        <v>0</v>
      </c>
    </row>
    <row r="297" spans="9:10">
      <c r="I297" t="s">
        <v>536</v>
      </c>
      <c r="J297">
        <v>0</v>
      </c>
    </row>
    <row r="298" spans="9:10">
      <c r="I298" t="s">
        <v>537</v>
      </c>
      <c r="J298">
        <v>0</v>
      </c>
    </row>
    <row r="299" spans="9:10">
      <c r="I299" t="s">
        <v>538</v>
      </c>
      <c r="J299">
        <v>0</v>
      </c>
    </row>
    <row r="300" spans="9:10">
      <c r="I300" t="s">
        <v>539</v>
      </c>
      <c r="J300">
        <v>0</v>
      </c>
    </row>
    <row r="301" spans="9:10">
      <c r="I301" t="s">
        <v>540</v>
      </c>
      <c r="J301">
        <v>0</v>
      </c>
    </row>
    <row r="302" spans="9:10">
      <c r="I302" t="s">
        <v>541</v>
      </c>
      <c r="J302">
        <v>0</v>
      </c>
    </row>
    <row r="303" spans="9:10">
      <c r="I303" t="s">
        <v>542</v>
      </c>
      <c r="J303">
        <v>0</v>
      </c>
    </row>
    <row r="304" spans="9:10">
      <c r="I304" t="s">
        <v>543</v>
      </c>
      <c r="J304">
        <v>0</v>
      </c>
    </row>
    <row r="305" spans="9:10">
      <c r="I305" t="s">
        <v>544</v>
      </c>
      <c r="J305">
        <v>0</v>
      </c>
    </row>
    <row r="306" spans="9:10">
      <c r="I306" t="s">
        <v>545</v>
      </c>
      <c r="J306">
        <v>0</v>
      </c>
    </row>
    <row r="307" spans="9:10">
      <c r="I307" t="s">
        <v>546</v>
      </c>
      <c r="J307">
        <v>0</v>
      </c>
    </row>
    <row r="308" spans="9:10">
      <c r="I308" t="s">
        <v>547</v>
      </c>
      <c r="J308">
        <v>0</v>
      </c>
    </row>
    <row r="309" spans="9:10">
      <c r="I309" t="s">
        <v>548</v>
      </c>
      <c r="J309">
        <v>0</v>
      </c>
    </row>
    <row r="310" spans="9:10">
      <c r="I310" t="s">
        <v>549</v>
      </c>
      <c r="J310">
        <v>0</v>
      </c>
    </row>
    <row r="311" spans="9:10">
      <c r="I311" t="s">
        <v>550</v>
      </c>
      <c r="J311">
        <v>0</v>
      </c>
    </row>
    <row r="312" spans="9:10">
      <c r="I312" t="s">
        <v>551</v>
      </c>
      <c r="J312">
        <v>0</v>
      </c>
    </row>
    <row r="313" spans="9:10">
      <c r="I313" t="s">
        <v>552</v>
      </c>
      <c r="J313">
        <v>0</v>
      </c>
    </row>
    <row r="314" spans="9:10">
      <c r="I314" t="s">
        <v>553</v>
      </c>
      <c r="J314">
        <v>0</v>
      </c>
    </row>
    <row r="315" spans="9:10">
      <c r="I315" t="s">
        <v>554</v>
      </c>
      <c r="J315">
        <v>0</v>
      </c>
    </row>
    <row r="316" spans="9:10">
      <c r="I316" t="s">
        <v>555</v>
      </c>
      <c r="J316">
        <v>0</v>
      </c>
    </row>
    <row r="317" spans="9:10">
      <c r="I317" t="s">
        <v>556</v>
      </c>
      <c r="J317">
        <v>0</v>
      </c>
    </row>
    <row r="318" spans="9:10">
      <c r="I318" t="s">
        <v>557</v>
      </c>
      <c r="J318">
        <v>0</v>
      </c>
    </row>
    <row r="319" spans="9:10">
      <c r="I319" t="s">
        <v>558</v>
      </c>
      <c r="J319">
        <v>0</v>
      </c>
    </row>
    <row r="320" spans="9:10">
      <c r="I320" t="s">
        <v>559</v>
      </c>
      <c r="J320">
        <v>0</v>
      </c>
    </row>
    <row r="321" spans="9:10">
      <c r="I321" t="s">
        <v>560</v>
      </c>
      <c r="J321">
        <v>0</v>
      </c>
    </row>
    <row r="322" spans="9:10">
      <c r="I322" t="s">
        <v>561</v>
      </c>
      <c r="J322">
        <v>0</v>
      </c>
    </row>
    <row r="323" spans="9:10">
      <c r="I323" t="s">
        <v>562</v>
      </c>
      <c r="J323">
        <v>0</v>
      </c>
    </row>
    <row r="324" spans="9:10">
      <c r="I324" t="s">
        <v>563</v>
      </c>
      <c r="J324">
        <v>0</v>
      </c>
    </row>
    <row r="325" spans="9:10">
      <c r="I325" t="s">
        <v>564</v>
      </c>
      <c r="J325">
        <v>0</v>
      </c>
    </row>
    <row r="326" spans="9:10">
      <c r="I326" t="s">
        <v>565</v>
      </c>
      <c r="J326">
        <v>0</v>
      </c>
    </row>
    <row r="327" spans="9:10">
      <c r="I327" t="s">
        <v>566</v>
      </c>
      <c r="J327">
        <v>0</v>
      </c>
    </row>
    <row r="328" spans="9:10">
      <c r="I328" t="s">
        <v>567</v>
      </c>
      <c r="J328">
        <v>0</v>
      </c>
    </row>
    <row r="329" spans="9:10">
      <c r="I329" t="s">
        <v>568</v>
      </c>
      <c r="J329">
        <v>0</v>
      </c>
    </row>
    <row r="330" spans="9:10">
      <c r="I330" t="s">
        <v>569</v>
      </c>
      <c r="J330">
        <v>0</v>
      </c>
    </row>
    <row r="331" spans="9:10">
      <c r="I331" t="s">
        <v>570</v>
      </c>
      <c r="J331">
        <v>0</v>
      </c>
    </row>
    <row r="332" spans="9:10">
      <c r="I332" t="s">
        <v>571</v>
      </c>
      <c r="J332">
        <v>0</v>
      </c>
    </row>
    <row r="333" spans="9:10">
      <c r="I333" t="s">
        <v>572</v>
      </c>
      <c r="J333">
        <v>0</v>
      </c>
    </row>
    <row r="334" spans="9:10">
      <c r="I334" t="s">
        <v>573</v>
      </c>
      <c r="J334">
        <v>0</v>
      </c>
    </row>
    <row r="335" spans="9:10">
      <c r="I335" t="s">
        <v>574</v>
      </c>
      <c r="J335">
        <v>0</v>
      </c>
    </row>
    <row r="336" spans="9:10">
      <c r="I336" t="s">
        <v>575</v>
      </c>
      <c r="J336">
        <v>0</v>
      </c>
    </row>
    <row r="337" spans="9:10">
      <c r="I337" t="s">
        <v>576</v>
      </c>
      <c r="J337">
        <v>1</v>
      </c>
    </row>
    <row r="338" spans="9:10">
      <c r="I338" t="s">
        <v>577</v>
      </c>
      <c r="J338">
        <v>1</v>
      </c>
    </row>
    <row r="340" spans="9:10">
      <c r="I340" s="47" t="s">
        <v>578</v>
      </c>
      <c r="J340" s="47">
        <v>0</v>
      </c>
    </row>
    <row r="341" spans="9:10">
      <c r="I341" s="47" t="s">
        <v>579</v>
      </c>
      <c r="J341" s="47">
        <v>0</v>
      </c>
    </row>
    <row r="342" spans="9:10">
      <c r="I342" s="47" t="s">
        <v>580</v>
      </c>
      <c r="J342" s="47">
        <v>0</v>
      </c>
    </row>
    <row r="343" spans="9:10">
      <c r="I343" s="47" t="s">
        <v>581</v>
      </c>
      <c r="J343" s="47">
        <v>0</v>
      </c>
    </row>
    <row r="344" spans="9:10">
      <c r="I344" s="47" t="s">
        <v>582</v>
      </c>
      <c r="J344" s="47">
        <v>0</v>
      </c>
    </row>
    <row r="345" spans="9:10">
      <c r="I345" s="47" t="s">
        <v>583</v>
      </c>
      <c r="J345" s="47">
        <v>0</v>
      </c>
    </row>
    <row r="346" spans="9:10">
      <c r="I346" s="47" t="s">
        <v>584</v>
      </c>
      <c r="J346" s="47">
        <v>0</v>
      </c>
    </row>
    <row r="347" spans="9:10">
      <c r="I347" s="47" t="s">
        <v>585</v>
      </c>
      <c r="J347" s="47">
        <v>0</v>
      </c>
    </row>
    <row r="348" spans="9:10">
      <c r="I348" s="47" t="s">
        <v>586</v>
      </c>
      <c r="J348" s="47">
        <v>0</v>
      </c>
    </row>
    <row r="349" spans="9:10">
      <c r="I349" s="47" t="s">
        <v>587</v>
      </c>
      <c r="J349" s="47">
        <v>0</v>
      </c>
    </row>
    <row r="350" spans="9:10">
      <c r="I350" s="47" t="s">
        <v>588</v>
      </c>
      <c r="J350" s="47">
        <v>0</v>
      </c>
    </row>
    <row r="351" spans="9:10">
      <c r="I351" s="47" t="s">
        <v>589</v>
      </c>
      <c r="J351" s="47">
        <v>0</v>
      </c>
    </row>
    <row r="352" spans="9:10">
      <c r="I352" s="47" t="s">
        <v>590</v>
      </c>
      <c r="J352" s="47">
        <v>0</v>
      </c>
    </row>
    <row r="353" spans="9:10">
      <c r="I353" s="47" t="s">
        <v>591</v>
      </c>
      <c r="J353" s="47">
        <v>0</v>
      </c>
    </row>
    <row r="354" spans="9:10">
      <c r="I354" s="47" t="s">
        <v>592</v>
      </c>
      <c r="J354" s="47">
        <v>0</v>
      </c>
    </row>
    <row r="355" spans="9:10">
      <c r="I355" s="47" t="s">
        <v>593</v>
      </c>
      <c r="J355" s="47">
        <v>0</v>
      </c>
    </row>
    <row r="356" spans="9:10">
      <c r="I356" s="47" t="s">
        <v>594</v>
      </c>
      <c r="J356" s="47">
        <v>0</v>
      </c>
    </row>
    <row r="357" spans="9:10">
      <c r="I357" s="47" t="s">
        <v>595</v>
      </c>
      <c r="J357" s="47">
        <v>0</v>
      </c>
    </row>
    <row r="358" spans="9:10">
      <c r="I358" s="47" t="s">
        <v>596</v>
      </c>
      <c r="J358" s="47">
        <v>0</v>
      </c>
    </row>
    <row r="359" spans="9:10">
      <c r="I359" s="47" t="s">
        <v>597</v>
      </c>
      <c r="J359" s="47">
        <v>0</v>
      </c>
    </row>
    <row r="360" spans="9:10">
      <c r="I360" s="47" t="s">
        <v>598</v>
      </c>
      <c r="J360" s="47">
        <v>0</v>
      </c>
    </row>
    <row r="361" spans="9:10">
      <c r="I361" s="47" t="s">
        <v>599</v>
      </c>
      <c r="J361" s="47">
        <v>0</v>
      </c>
    </row>
    <row r="362" spans="9:10">
      <c r="I362" s="47" t="s">
        <v>600</v>
      </c>
      <c r="J362" s="47">
        <v>0</v>
      </c>
    </row>
    <row r="363" spans="9:10">
      <c r="I363" s="47" t="s">
        <v>601</v>
      </c>
      <c r="J363" s="47">
        <v>0</v>
      </c>
    </row>
    <row r="364" spans="9:10">
      <c r="I364" s="47" t="s">
        <v>602</v>
      </c>
      <c r="J364" s="47">
        <v>0</v>
      </c>
    </row>
    <row r="365" spans="9:10">
      <c r="I365" s="47" t="s">
        <v>603</v>
      </c>
      <c r="J365" s="47">
        <v>0</v>
      </c>
    </row>
    <row r="366" spans="9:10">
      <c r="I366" s="47" t="s">
        <v>604</v>
      </c>
      <c r="J366" s="47">
        <v>0</v>
      </c>
    </row>
    <row r="367" spans="9:10">
      <c r="I367" s="47" t="s">
        <v>605</v>
      </c>
      <c r="J367" s="47">
        <v>0</v>
      </c>
    </row>
    <row r="368" spans="9:10">
      <c r="I368" s="47" t="s">
        <v>606</v>
      </c>
      <c r="J368" s="47">
        <v>0</v>
      </c>
    </row>
    <row r="369" spans="9:10">
      <c r="I369" s="47" t="s">
        <v>607</v>
      </c>
      <c r="J369" s="47">
        <v>0</v>
      </c>
    </row>
    <row r="370" spans="9:10">
      <c r="I370" s="47" t="s">
        <v>608</v>
      </c>
      <c r="J370" s="47">
        <v>0</v>
      </c>
    </row>
    <row r="371" spans="9:10">
      <c r="I371" s="47" t="s">
        <v>609</v>
      </c>
      <c r="J371" s="47">
        <v>0</v>
      </c>
    </row>
    <row r="372" spans="9:10">
      <c r="I372" s="47" t="s">
        <v>610</v>
      </c>
      <c r="J372" s="47">
        <v>0</v>
      </c>
    </row>
    <row r="373" spans="9:10">
      <c r="I373" s="47" t="s">
        <v>611</v>
      </c>
      <c r="J373" s="47">
        <v>0</v>
      </c>
    </row>
    <row r="374" spans="9:10">
      <c r="I374" s="47" t="s">
        <v>612</v>
      </c>
      <c r="J374" s="47">
        <v>0</v>
      </c>
    </row>
    <row r="375" spans="9:10">
      <c r="I375" s="47" t="s">
        <v>613</v>
      </c>
      <c r="J375" s="47">
        <v>0</v>
      </c>
    </row>
    <row r="376" spans="9:10">
      <c r="I376" s="47" t="s">
        <v>614</v>
      </c>
      <c r="J376" s="47">
        <v>0</v>
      </c>
    </row>
    <row r="377" spans="9:10">
      <c r="I377" s="47" t="s">
        <v>615</v>
      </c>
      <c r="J377" s="47">
        <v>0</v>
      </c>
    </row>
    <row r="378" spans="9:10">
      <c r="I378" s="47" t="s">
        <v>616</v>
      </c>
      <c r="J378" s="47">
        <v>0</v>
      </c>
    </row>
    <row r="379" spans="9:10">
      <c r="I379" s="47" t="s">
        <v>617</v>
      </c>
      <c r="J379" s="47">
        <v>0</v>
      </c>
    </row>
    <row r="380" spans="9:10">
      <c r="I380" s="47" t="s">
        <v>618</v>
      </c>
      <c r="J380" s="47">
        <v>0</v>
      </c>
    </row>
    <row r="381" spans="9:10">
      <c r="I381" s="47" t="s">
        <v>619</v>
      </c>
      <c r="J381" s="47">
        <v>0</v>
      </c>
    </row>
    <row r="382" spans="9:10">
      <c r="I382" s="47" t="s">
        <v>620</v>
      </c>
      <c r="J382" s="47">
        <v>0</v>
      </c>
    </row>
    <row r="383" spans="9:10">
      <c r="I383" s="47" t="s">
        <v>621</v>
      </c>
      <c r="J383" s="47">
        <v>0</v>
      </c>
    </row>
    <row r="384" spans="9:10">
      <c r="I384" s="47" t="s">
        <v>622</v>
      </c>
      <c r="J384" s="47">
        <v>0</v>
      </c>
    </row>
    <row r="385" spans="9:10">
      <c r="I385" s="47" t="s">
        <v>623</v>
      </c>
      <c r="J385" s="47">
        <v>0</v>
      </c>
    </row>
    <row r="386" spans="9:10">
      <c r="I386" s="47" t="s">
        <v>624</v>
      </c>
      <c r="J386" s="47">
        <v>0</v>
      </c>
    </row>
    <row r="387" spans="9:10">
      <c r="I387" s="47" t="s">
        <v>625</v>
      </c>
      <c r="J387" s="47">
        <v>0</v>
      </c>
    </row>
    <row r="388" spans="9:10">
      <c r="I388" s="47" t="s">
        <v>626</v>
      </c>
      <c r="J388" s="47">
        <v>0</v>
      </c>
    </row>
    <row r="389" spans="9:10">
      <c r="I389" s="47" t="s">
        <v>627</v>
      </c>
      <c r="J389" s="47">
        <v>0</v>
      </c>
    </row>
    <row r="390" spans="9:10">
      <c r="I390" s="47" t="s">
        <v>628</v>
      </c>
      <c r="J390" s="47">
        <v>0</v>
      </c>
    </row>
    <row r="391" spans="9:10">
      <c r="I391" s="47" t="s">
        <v>629</v>
      </c>
      <c r="J391" s="47">
        <v>0</v>
      </c>
    </row>
    <row r="392" spans="9:10">
      <c r="I392" s="47" t="s">
        <v>630</v>
      </c>
      <c r="J392" s="47">
        <v>0</v>
      </c>
    </row>
    <row r="393" spans="9:10">
      <c r="I393" s="47" t="s">
        <v>631</v>
      </c>
      <c r="J393" s="47">
        <v>0</v>
      </c>
    </row>
    <row r="394" spans="9:10">
      <c r="I394" s="47" t="s">
        <v>632</v>
      </c>
      <c r="J394" s="47">
        <v>0</v>
      </c>
    </row>
    <row r="395" spans="9:10">
      <c r="I395" s="47" t="s">
        <v>633</v>
      </c>
      <c r="J395" s="47">
        <v>0</v>
      </c>
    </row>
    <row r="396" spans="9:10">
      <c r="I396" s="47" t="s">
        <v>634</v>
      </c>
      <c r="J396" s="47">
        <v>0</v>
      </c>
    </row>
    <row r="397" spans="9:10">
      <c r="I397" s="47" t="s">
        <v>635</v>
      </c>
      <c r="J397" s="47">
        <v>0</v>
      </c>
    </row>
    <row r="398" spans="9:10">
      <c r="I398" s="47" t="s">
        <v>636</v>
      </c>
      <c r="J398" s="47">
        <v>0</v>
      </c>
    </row>
    <row r="399" spans="9:10">
      <c r="I399" s="47" t="s">
        <v>637</v>
      </c>
      <c r="J399" s="47">
        <v>0</v>
      </c>
    </row>
    <row r="400" spans="9:10">
      <c r="I400" s="47" t="s">
        <v>638</v>
      </c>
      <c r="J400" s="47">
        <v>0</v>
      </c>
    </row>
    <row r="401" spans="9:10">
      <c r="I401" s="47" t="s">
        <v>639</v>
      </c>
      <c r="J401" s="47">
        <v>0</v>
      </c>
    </row>
    <row r="402" spans="9:10">
      <c r="I402" s="47" t="s">
        <v>640</v>
      </c>
      <c r="J402" s="47">
        <v>0</v>
      </c>
    </row>
    <row r="403" spans="9:10">
      <c r="I403" s="47" t="s">
        <v>641</v>
      </c>
      <c r="J403" s="47">
        <v>0</v>
      </c>
    </row>
    <row r="404" spans="9:10">
      <c r="I404" s="47" t="s">
        <v>642</v>
      </c>
      <c r="J404" s="47">
        <v>0</v>
      </c>
    </row>
    <row r="405" spans="9:10">
      <c r="I405" s="47" t="s">
        <v>643</v>
      </c>
      <c r="J405" s="47">
        <v>0</v>
      </c>
    </row>
    <row r="406" spans="9:10">
      <c r="I406" s="47" t="s">
        <v>644</v>
      </c>
      <c r="J406" s="47">
        <v>0</v>
      </c>
    </row>
    <row r="407" spans="9:10">
      <c r="I407" s="47" t="s">
        <v>645</v>
      </c>
      <c r="J407" s="47">
        <v>0</v>
      </c>
    </row>
    <row r="408" spans="9:10">
      <c r="I408" s="47" t="s">
        <v>646</v>
      </c>
      <c r="J408" s="47">
        <v>0</v>
      </c>
    </row>
    <row r="409" spans="9:10">
      <c r="I409" s="47" t="s">
        <v>647</v>
      </c>
      <c r="J409" s="47">
        <v>0</v>
      </c>
    </row>
    <row r="410" spans="9:10">
      <c r="I410" s="47" t="s">
        <v>648</v>
      </c>
      <c r="J410" s="47">
        <v>0</v>
      </c>
    </row>
    <row r="411" spans="9:10">
      <c r="I411" s="47" t="s">
        <v>649</v>
      </c>
      <c r="J411" s="47">
        <v>0</v>
      </c>
    </row>
    <row r="412" spans="9:10">
      <c r="I412" s="47" t="s">
        <v>650</v>
      </c>
      <c r="J412" s="47">
        <v>0</v>
      </c>
    </row>
    <row r="413" spans="9:10">
      <c r="I413" s="47" t="s">
        <v>651</v>
      </c>
      <c r="J413" s="47">
        <v>0</v>
      </c>
    </row>
    <row r="414" spans="9:10">
      <c r="I414" s="47" t="s">
        <v>652</v>
      </c>
      <c r="J414" s="47">
        <v>0</v>
      </c>
    </row>
    <row r="415" spans="9:10">
      <c r="I415" s="47" t="s">
        <v>653</v>
      </c>
      <c r="J415" s="47">
        <v>0</v>
      </c>
    </row>
    <row r="416" spans="9:10">
      <c r="I416" s="47" t="s">
        <v>654</v>
      </c>
      <c r="J416" s="47">
        <v>0</v>
      </c>
    </row>
    <row r="417" spans="9:10">
      <c r="I417" s="47" t="s">
        <v>655</v>
      </c>
      <c r="J417" s="47">
        <v>0</v>
      </c>
    </row>
    <row r="418" spans="9:10">
      <c r="I418" s="47" t="s">
        <v>656</v>
      </c>
      <c r="J418" s="47">
        <v>0</v>
      </c>
    </row>
    <row r="419" spans="9:10">
      <c r="I419" s="47" t="s">
        <v>657</v>
      </c>
      <c r="J419" s="47">
        <v>0</v>
      </c>
    </row>
    <row r="420" spans="9:10">
      <c r="I420" s="47" t="s">
        <v>658</v>
      </c>
      <c r="J420" s="47">
        <v>0</v>
      </c>
    </row>
    <row r="421" spans="9:10">
      <c r="I421" s="47" t="s">
        <v>659</v>
      </c>
      <c r="J421" s="47">
        <v>0</v>
      </c>
    </row>
    <row r="422" spans="9:10">
      <c r="I422" s="47" t="s">
        <v>660</v>
      </c>
      <c r="J422" s="47">
        <v>0</v>
      </c>
    </row>
    <row r="423" spans="9:10">
      <c r="I423" s="47" t="s">
        <v>661</v>
      </c>
      <c r="J423" s="47">
        <v>0</v>
      </c>
    </row>
    <row r="424" spans="9:10">
      <c r="I424" s="47" t="s">
        <v>662</v>
      </c>
      <c r="J424" s="47">
        <v>0</v>
      </c>
    </row>
    <row r="425" spans="9:10">
      <c r="I425" s="47" t="s">
        <v>663</v>
      </c>
      <c r="J425" s="47">
        <v>0</v>
      </c>
    </row>
    <row r="426" spans="9:10">
      <c r="I426" s="47" t="s">
        <v>664</v>
      </c>
      <c r="J426" s="47">
        <v>0</v>
      </c>
    </row>
  </sheetData>
  <mergeCells count="2">
    <mergeCell ref="A26:C26"/>
    <mergeCell ref="A27:C27"/>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75268-1E86-4A2B-A5E0-99E115B22644}">
  <sheetPr codeName="Hoja6"/>
  <dimension ref="A1:A427"/>
  <sheetViews>
    <sheetView topLeftCell="A307" workbookViewId="0">
      <selection activeCell="A427" sqref="A427"/>
    </sheetView>
  </sheetViews>
  <sheetFormatPr baseColWidth="10" defaultColWidth="11.3828125" defaultRowHeight="14.6"/>
  <cols>
    <col min="1" max="1" width="125" customWidth="1"/>
  </cols>
  <sheetData>
    <row r="1" spans="1:1">
      <c r="A1" t="s">
        <v>190</v>
      </c>
    </row>
    <row r="2" spans="1:1">
      <c r="A2" t="s">
        <v>226</v>
      </c>
    </row>
    <row r="3" spans="1:1">
      <c r="A3" t="s">
        <v>229</v>
      </c>
    </row>
    <row r="4" spans="1:1">
      <c r="A4" t="s">
        <v>232</v>
      </c>
    </row>
    <row r="5" spans="1:1">
      <c r="A5" t="s">
        <v>233</v>
      </c>
    </row>
    <row r="6" spans="1:1">
      <c r="A6" t="s">
        <v>235</v>
      </c>
    </row>
    <row r="7" spans="1:1">
      <c r="A7" t="s">
        <v>236</v>
      </c>
    </row>
    <row r="8" spans="1:1">
      <c r="A8" t="s">
        <v>237</v>
      </c>
    </row>
    <row r="9" spans="1:1">
      <c r="A9" t="s">
        <v>238</v>
      </c>
    </row>
    <row r="10" spans="1:1">
      <c r="A10" t="s">
        <v>239</v>
      </c>
    </row>
    <row r="11" spans="1:1">
      <c r="A11" t="s">
        <v>240</v>
      </c>
    </row>
    <row r="12" spans="1:1">
      <c r="A12" t="s">
        <v>241</v>
      </c>
    </row>
    <row r="13" spans="1:1">
      <c r="A13" t="s">
        <v>242</v>
      </c>
    </row>
    <row r="14" spans="1:1">
      <c r="A14" t="s">
        <v>243</v>
      </c>
    </row>
    <row r="15" spans="1:1">
      <c r="A15" t="s">
        <v>247</v>
      </c>
    </row>
    <row r="16" spans="1:1">
      <c r="A16" t="s">
        <v>250</v>
      </c>
    </row>
    <row r="17" spans="1:1">
      <c r="A17" t="s">
        <v>251</v>
      </c>
    </row>
    <row r="18" spans="1:1">
      <c r="A18" t="s">
        <v>252</v>
      </c>
    </row>
    <row r="19" spans="1:1">
      <c r="A19" t="s">
        <v>253</v>
      </c>
    </row>
    <row r="20" spans="1:1">
      <c r="A20" t="s">
        <v>665</v>
      </c>
    </row>
    <row r="21" spans="1:1">
      <c r="A21" t="s">
        <v>254</v>
      </c>
    </row>
    <row r="22" spans="1:1">
      <c r="A22" t="s">
        <v>255</v>
      </c>
    </row>
    <row r="23" spans="1:1">
      <c r="A23" t="s">
        <v>257</v>
      </c>
    </row>
    <row r="24" spans="1:1">
      <c r="A24" t="s">
        <v>258</v>
      </c>
    </row>
    <row r="25" spans="1:1">
      <c r="A25" t="s">
        <v>260</v>
      </c>
    </row>
    <row r="26" spans="1:1">
      <c r="A26" t="s">
        <v>261</v>
      </c>
    </row>
    <row r="27" spans="1:1">
      <c r="A27" t="s">
        <v>196</v>
      </c>
    </row>
    <row r="28" spans="1:1">
      <c r="A28" t="s">
        <v>263</v>
      </c>
    </row>
    <row r="29" spans="1:1">
      <c r="A29" t="s">
        <v>264</v>
      </c>
    </row>
    <row r="30" spans="1:1">
      <c r="A30" t="s">
        <v>265</v>
      </c>
    </row>
    <row r="31" spans="1:1">
      <c r="A31" t="s">
        <v>266</v>
      </c>
    </row>
    <row r="32" spans="1:1">
      <c r="A32" t="s">
        <v>269</v>
      </c>
    </row>
    <row r="33" spans="1:1">
      <c r="A33" t="s">
        <v>271</v>
      </c>
    </row>
    <row r="34" spans="1:1">
      <c r="A34" t="s">
        <v>272</v>
      </c>
    </row>
    <row r="35" spans="1:1">
      <c r="A35" t="s">
        <v>273</v>
      </c>
    </row>
    <row r="36" spans="1:1">
      <c r="A36" t="s">
        <v>274</v>
      </c>
    </row>
    <row r="37" spans="1:1">
      <c r="A37" t="s">
        <v>275</v>
      </c>
    </row>
    <row r="38" spans="1:1">
      <c r="A38" t="s">
        <v>276</v>
      </c>
    </row>
    <row r="39" spans="1:1">
      <c r="A39" t="s">
        <v>277</v>
      </c>
    </row>
    <row r="40" spans="1:1">
      <c r="A40" t="s">
        <v>278</v>
      </c>
    </row>
    <row r="41" spans="1:1">
      <c r="A41" t="s">
        <v>279</v>
      </c>
    </row>
    <row r="42" spans="1:1">
      <c r="A42" t="s">
        <v>280</v>
      </c>
    </row>
    <row r="43" spans="1:1">
      <c r="A43" t="s">
        <v>281</v>
      </c>
    </row>
    <row r="44" spans="1:1">
      <c r="A44" t="s">
        <v>282</v>
      </c>
    </row>
    <row r="45" spans="1:1">
      <c r="A45" t="s">
        <v>283</v>
      </c>
    </row>
    <row r="46" spans="1:1">
      <c r="A46" t="s">
        <v>284</v>
      </c>
    </row>
    <row r="47" spans="1:1">
      <c r="A47" t="s">
        <v>285</v>
      </c>
    </row>
    <row r="48" spans="1:1">
      <c r="A48" t="s">
        <v>286</v>
      </c>
    </row>
    <row r="49" spans="1:1">
      <c r="A49" t="s">
        <v>287</v>
      </c>
    </row>
    <row r="50" spans="1:1">
      <c r="A50" t="s">
        <v>288</v>
      </c>
    </row>
    <row r="51" spans="1:1">
      <c r="A51" t="s">
        <v>289</v>
      </c>
    </row>
    <row r="52" spans="1:1">
      <c r="A52" t="s">
        <v>290</v>
      </c>
    </row>
    <row r="53" spans="1:1">
      <c r="A53" t="s">
        <v>291</v>
      </c>
    </row>
    <row r="54" spans="1:1">
      <c r="A54" t="s">
        <v>292</v>
      </c>
    </row>
    <row r="55" spans="1:1">
      <c r="A55" t="s">
        <v>293</v>
      </c>
    </row>
    <row r="56" spans="1:1">
      <c r="A56" t="s">
        <v>294</v>
      </c>
    </row>
    <row r="57" spans="1:1">
      <c r="A57" t="s">
        <v>295</v>
      </c>
    </row>
    <row r="58" spans="1:1">
      <c r="A58" t="s">
        <v>296</v>
      </c>
    </row>
    <row r="59" spans="1:1">
      <c r="A59" t="s">
        <v>297</v>
      </c>
    </row>
    <row r="60" spans="1:1">
      <c r="A60" t="s">
        <v>298</v>
      </c>
    </row>
    <row r="61" spans="1:1">
      <c r="A61" t="s">
        <v>299</v>
      </c>
    </row>
    <row r="62" spans="1:1">
      <c r="A62" t="s">
        <v>300</v>
      </c>
    </row>
    <row r="63" spans="1:1">
      <c r="A63" t="s">
        <v>301</v>
      </c>
    </row>
    <row r="64" spans="1:1">
      <c r="A64" t="s">
        <v>302</v>
      </c>
    </row>
    <row r="65" spans="1:1">
      <c r="A65" t="s">
        <v>303</v>
      </c>
    </row>
    <row r="66" spans="1:1">
      <c r="A66" t="s">
        <v>304</v>
      </c>
    </row>
    <row r="67" spans="1:1">
      <c r="A67" t="s">
        <v>305</v>
      </c>
    </row>
    <row r="68" spans="1:1">
      <c r="A68" t="s">
        <v>306</v>
      </c>
    </row>
    <row r="69" spans="1:1">
      <c r="A69" t="s">
        <v>307</v>
      </c>
    </row>
    <row r="70" spans="1:1">
      <c r="A70" t="s">
        <v>308</v>
      </c>
    </row>
    <row r="71" spans="1:1">
      <c r="A71" t="s">
        <v>309</v>
      </c>
    </row>
    <row r="72" spans="1:1">
      <c r="A72" t="s">
        <v>310</v>
      </c>
    </row>
    <row r="73" spans="1:1">
      <c r="A73" t="s">
        <v>311</v>
      </c>
    </row>
    <row r="74" spans="1:1">
      <c r="A74" t="s">
        <v>312</v>
      </c>
    </row>
    <row r="75" spans="1:1">
      <c r="A75" t="s">
        <v>313</v>
      </c>
    </row>
    <row r="76" spans="1:1">
      <c r="A76" t="s">
        <v>314</v>
      </c>
    </row>
    <row r="77" spans="1:1">
      <c r="A77" t="s">
        <v>315</v>
      </c>
    </row>
    <row r="78" spans="1:1">
      <c r="A78" t="s">
        <v>316</v>
      </c>
    </row>
    <row r="79" spans="1:1">
      <c r="A79" t="s">
        <v>317</v>
      </c>
    </row>
    <row r="80" spans="1:1">
      <c r="A80" t="s">
        <v>318</v>
      </c>
    </row>
    <row r="81" spans="1:1">
      <c r="A81" t="s">
        <v>319</v>
      </c>
    </row>
    <row r="82" spans="1:1">
      <c r="A82" t="s">
        <v>320</v>
      </c>
    </row>
    <row r="83" spans="1:1">
      <c r="A83" t="s">
        <v>321</v>
      </c>
    </row>
    <row r="84" spans="1:1">
      <c r="A84" t="s">
        <v>322</v>
      </c>
    </row>
    <row r="85" spans="1:1">
      <c r="A85" t="s">
        <v>323</v>
      </c>
    </row>
    <row r="86" spans="1:1">
      <c r="A86" t="s">
        <v>324</v>
      </c>
    </row>
    <row r="87" spans="1:1">
      <c r="A87" t="s">
        <v>325</v>
      </c>
    </row>
    <row r="88" spans="1:1">
      <c r="A88" t="s">
        <v>326</v>
      </c>
    </row>
    <row r="89" spans="1:1">
      <c r="A89" t="s">
        <v>327</v>
      </c>
    </row>
    <row r="90" spans="1:1">
      <c r="A90" t="s">
        <v>328</v>
      </c>
    </row>
    <row r="91" spans="1:1">
      <c r="A91" t="s">
        <v>329</v>
      </c>
    </row>
    <row r="92" spans="1:1">
      <c r="A92" t="s">
        <v>330</v>
      </c>
    </row>
    <row r="93" spans="1:1">
      <c r="A93" t="s">
        <v>331</v>
      </c>
    </row>
    <row r="94" spans="1:1">
      <c r="A94" t="s">
        <v>332</v>
      </c>
    </row>
    <row r="95" spans="1:1">
      <c r="A95" t="s">
        <v>333</v>
      </c>
    </row>
    <row r="96" spans="1:1">
      <c r="A96" t="s">
        <v>334</v>
      </c>
    </row>
    <row r="97" spans="1:1">
      <c r="A97" t="s">
        <v>335</v>
      </c>
    </row>
    <row r="98" spans="1:1">
      <c r="A98" t="s">
        <v>336</v>
      </c>
    </row>
    <row r="99" spans="1:1">
      <c r="A99" t="s">
        <v>337</v>
      </c>
    </row>
    <row r="100" spans="1:1">
      <c r="A100" t="s">
        <v>338</v>
      </c>
    </row>
    <row r="101" spans="1:1">
      <c r="A101" t="s">
        <v>339</v>
      </c>
    </row>
    <row r="102" spans="1:1">
      <c r="A102" t="s">
        <v>340</v>
      </c>
    </row>
    <row r="103" spans="1:1">
      <c r="A103" t="s">
        <v>341</v>
      </c>
    </row>
    <row r="104" spans="1:1">
      <c r="A104" t="s">
        <v>342</v>
      </c>
    </row>
    <row r="105" spans="1:1">
      <c r="A105" t="s">
        <v>343</v>
      </c>
    </row>
    <row r="106" spans="1:1">
      <c r="A106" t="s">
        <v>344</v>
      </c>
    </row>
    <row r="107" spans="1:1">
      <c r="A107" t="s">
        <v>345</v>
      </c>
    </row>
    <row r="108" spans="1:1">
      <c r="A108" t="s">
        <v>346</v>
      </c>
    </row>
    <row r="109" spans="1:1">
      <c r="A109" t="s">
        <v>347</v>
      </c>
    </row>
    <row r="110" spans="1:1">
      <c r="A110" t="s">
        <v>348</v>
      </c>
    </row>
    <row r="111" spans="1:1">
      <c r="A111" t="s">
        <v>578</v>
      </c>
    </row>
    <row r="112" spans="1:1">
      <c r="A112" t="s">
        <v>579</v>
      </c>
    </row>
    <row r="113" spans="1:1">
      <c r="A113" t="s">
        <v>580</v>
      </c>
    </row>
    <row r="114" spans="1:1">
      <c r="A114" t="s">
        <v>581</v>
      </c>
    </row>
    <row r="115" spans="1:1">
      <c r="A115" t="s">
        <v>582</v>
      </c>
    </row>
    <row r="116" spans="1:1">
      <c r="A116" t="s">
        <v>583</v>
      </c>
    </row>
    <row r="117" spans="1:1">
      <c r="A117" t="s">
        <v>584</v>
      </c>
    </row>
    <row r="118" spans="1:1">
      <c r="A118" t="s">
        <v>585</v>
      </c>
    </row>
    <row r="119" spans="1:1">
      <c r="A119" t="s">
        <v>586</v>
      </c>
    </row>
    <row r="120" spans="1:1">
      <c r="A120" t="s">
        <v>587</v>
      </c>
    </row>
    <row r="121" spans="1:1">
      <c r="A121" t="s">
        <v>588</v>
      </c>
    </row>
    <row r="122" spans="1:1">
      <c r="A122" t="s">
        <v>589</v>
      </c>
    </row>
    <row r="123" spans="1:1">
      <c r="A123" t="s">
        <v>590</v>
      </c>
    </row>
    <row r="124" spans="1:1">
      <c r="A124" t="s">
        <v>591</v>
      </c>
    </row>
    <row r="125" spans="1:1">
      <c r="A125" t="s">
        <v>592</v>
      </c>
    </row>
    <row r="126" spans="1:1">
      <c r="A126" t="s">
        <v>593</v>
      </c>
    </row>
    <row r="127" spans="1:1">
      <c r="A127" t="s">
        <v>594</v>
      </c>
    </row>
    <row r="128" spans="1:1">
      <c r="A128" t="s">
        <v>595</v>
      </c>
    </row>
    <row r="129" spans="1:1">
      <c r="A129" t="s">
        <v>596</v>
      </c>
    </row>
    <row r="130" spans="1:1">
      <c r="A130" t="s">
        <v>597</v>
      </c>
    </row>
    <row r="131" spans="1:1">
      <c r="A131" t="s">
        <v>598</v>
      </c>
    </row>
    <row r="132" spans="1:1">
      <c r="A132" t="s">
        <v>599</v>
      </c>
    </row>
    <row r="133" spans="1:1">
      <c r="A133" t="s">
        <v>600</v>
      </c>
    </row>
    <row r="134" spans="1:1">
      <c r="A134" t="s">
        <v>601</v>
      </c>
    </row>
    <row r="135" spans="1:1">
      <c r="A135" t="s">
        <v>602</v>
      </c>
    </row>
    <row r="136" spans="1:1">
      <c r="A136" t="s">
        <v>603</v>
      </c>
    </row>
    <row r="137" spans="1:1">
      <c r="A137" t="s">
        <v>604</v>
      </c>
    </row>
    <row r="138" spans="1:1">
      <c r="A138" t="s">
        <v>605</v>
      </c>
    </row>
    <row r="139" spans="1:1">
      <c r="A139" t="s">
        <v>606</v>
      </c>
    </row>
    <row r="140" spans="1:1">
      <c r="A140" t="s">
        <v>607</v>
      </c>
    </row>
    <row r="141" spans="1:1">
      <c r="A141" t="s">
        <v>608</v>
      </c>
    </row>
    <row r="142" spans="1:1">
      <c r="A142" t="s">
        <v>609</v>
      </c>
    </row>
    <row r="143" spans="1:1">
      <c r="A143" t="s">
        <v>610</v>
      </c>
    </row>
    <row r="144" spans="1:1">
      <c r="A144" t="s">
        <v>611</v>
      </c>
    </row>
    <row r="145" spans="1:1">
      <c r="A145" t="s">
        <v>612</v>
      </c>
    </row>
    <row r="146" spans="1:1">
      <c r="A146" t="s">
        <v>613</v>
      </c>
    </row>
    <row r="147" spans="1:1">
      <c r="A147" t="s">
        <v>614</v>
      </c>
    </row>
    <row r="148" spans="1:1">
      <c r="A148" t="s">
        <v>615</v>
      </c>
    </row>
    <row r="149" spans="1:1">
      <c r="A149" t="s">
        <v>616</v>
      </c>
    </row>
    <row r="150" spans="1:1">
      <c r="A150" t="s">
        <v>349</v>
      </c>
    </row>
    <row r="151" spans="1:1">
      <c r="A151" t="s">
        <v>350</v>
      </c>
    </row>
    <row r="152" spans="1:1">
      <c r="A152" t="s">
        <v>351</v>
      </c>
    </row>
    <row r="153" spans="1:1">
      <c r="A153" t="s">
        <v>617</v>
      </c>
    </row>
    <row r="154" spans="1:1">
      <c r="A154" t="s">
        <v>618</v>
      </c>
    </row>
    <row r="155" spans="1:1">
      <c r="A155" t="s">
        <v>619</v>
      </c>
    </row>
    <row r="156" spans="1:1">
      <c r="A156" t="s">
        <v>620</v>
      </c>
    </row>
    <row r="157" spans="1:1">
      <c r="A157" t="s">
        <v>621</v>
      </c>
    </row>
    <row r="158" spans="1:1">
      <c r="A158" t="s">
        <v>622</v>
      </c>
    </row>
    <row r="159" spans="1:1">
      <c r="A159" t="s">
        <v>623</v>
      </c>
    </row>
    <row r="160" spans="1:1">
      <c r="A160" t="s">
        <v>624</v>
      </c>
    </row>
    <row r="161" spans="1:1">
      <c r="A161" t="s">
        <v>625</v>
      </c>
    </row>
    <row r="162" spans="1:1">
      <c r="A162" t="s">
        <v>626</v>
      </c>
    </row>
    <row r="163" spans="1:1">
      <c r="A163" t="s">
        <v>627</v>
      </c>
    </row>
    <row r="164" spans="1:1">
      <c r="A164" t="s">
        <v>628</v>
      </c>
    </row>
    <row r="165" spans="1:1">
      <c r="A165" t="s">
        <v>629</v>
      </c>
    </row>
    <row r="166" spans="1:1">
      <c r="A166" t="s">
        <v>630</v>
      </c>
    </row>
    <row r="167" spans="1:1">
      <c r="A167" t="s">
        <v>631</v>
      </c>
    </row>
    <row r="168" spans="1:1">
      <c r="A168" t="s">
        <v>632</v>
      </c>
    </row>
    <row r="169" spans="1:1">
      <c r="A169" t="s">
        <v>633</v>
      </c>
    </row>
    <row r="170" spans="1:1">
      <c r="A170" t="s">
        <v>634</v>
      </c>
    </row>
    <row r="171" spans="1:1">
      <c r="A171" t="s">
        <v>635</v>
      </c>
    </row>
    <row r="172" spans="1:1">
      <c r="A172" t="s">
        <v>636</v>
      </c>
    </row>
    <row r="173" spans="1:1">
      <c r="A173" t="s">
        <v>637</v>
      </c>
    </row>
    <row r="174" spans="1:1">
      <c r="A174" t="s">
        <v>638</v>
      </c>
    </row>
    <row r="175" spans="1:1">
      <c r="A175" t="s">
        <v>352</v>
      </c>
    </row>
    <row r="176" spans="1:1">
      <c r="A176" t="s">
        <v>353</v>
      </c>
    </row>
    <row r="177" spans="1:1">
      <c r="A177" t="s">
        <v>354</v>
      </c>
    </row>
    <row r="178" spans="1:1">
      <c r="A178" t="s">
        <v>355</v>
      </c>
    </row>
    <row r="179" spans="1:1">
      <c r="A179" t="s">
        <v>356</v>
      </c>
    </row>
    <row r="180" spans="1:1">
      <c r="A180" t="s">
        <v>357</v>
      </c>
    </row>
    <row r="181" spans="1:1">
      <c r="A181" t="s">
        <v>358</v>
      </c>
    </row>
    <row r="182" spans="1:1">
      <c r="A182" t="s">
        <v>359</v>
      </c>
    </row>
    <row r="183" spans="1:1">
      <c r="A183" t="s">
        <v>360</v>
      </c>
    </row>
    <row r="184" spans="1:1">
      <c r="A184" t="s">
        <v>361</v>
      </c>
    </row>
    <row r="185" spans="1:1">
      <c r="A185" t="s">
        <v>362</v>
      </c>
    </row>
    <row r="186" spans="1:1">
      <c r="A186" t="s">
        <v>363</v>
      </c>
    </row>
    <row r="187" spans="1:1">
      <c r="A187" t="s">
        <v>364</v>
      </c>
    </row>
    <row r="188" spans="1:1">
      <c r="A188" t="s">
        <v>365</v>
      </c>
    </row>
    <row r="189" spans="1:1">
      <c r="A189" t="s">
        <v>366</v>
      </c>
    </row>
    <row r="190" spans="1:1">
      <c r="A190" t="s">
        <v>367</v>
      </c>
    </row>
    <row r="191" spans="1:1">
      <c r="A191" t="s">
        <v>368</v>
      </c>
    </row>
    <row r="192" spans="1:1">
      <c r="A192" t="s">
        <v>369</v>
      </c>
    </row>
    <row r="193" spans="1:1">
      <c r="A193" t="s">
        <v>370</v>
      </c>
    </row>
    <row r="194" spans="1:1">
      <c r="A194" t="s">
        <v>371</v>
      </c>
    </row>
    <row r="195" spans="1:1">
      <c r="A195" t="s">
        <v>372</v>
      </c>
    </row>
    <row r="196" spans="1:1">
      <c r="A196" t="s">
        <v>373</v>
      </c>
    </row>
    <row r="197" spans="1:1">
      <c r="A197" t="s">
        <v>374</v>
      </c>
    </row>
    <row r="198" spans="1:1">
      <c r="A198" t="s">
        <v>375</v>
      </c>
    </row>
    <row r="199" spans="1:1">
      <c r="A199" t="s">
        <v>376</v>
      </c>
    </row>
    <row r="200" spans="1:1">
      <c r="A200" t="s">
        <v>377</v>
      </c>
    </row>
    <row r="201" spans="1:1">
      <c r="A201" t="s">
        <v>378</v>
      </c>
    </row>
    <row r="202" spans="1:1">
      <c r="A202" t="s">
        <v>379</v>
      </c>
    </row>
    <row r="203" spans="1:1">
      <c r="A203" t="s">
        <v>380</v>
      </c>
    </row>
    <row r="204" spans="1:1">
      <c r="A204" t="s">
        <v>381</v>
      </c>
    </row>
    <row r="205" spans="1:1">
      <c r="A205" t="s">
        <v>382</v>
      </c>
    </row>
    <row r="206" spans="1:1">
      <c r="A206" t="s">
        <v>383</v>
      </c>
    </row>
    <row r="207" spans="1:1">
      <c r="A207" t="s">
        <v>384</v>
      </c>
    </row>
    <row r="208" spans="1:1">
      <c r="A208" t="s">
        <v>385</v>
      </c>
    </row>
    <row r="209" spans="1:1">
      <c r="A209" t="s">
        <v>386</v>
      </c>
    </row>
    <row r="210" spans="1:1">
      <c r="A210" t="s">
        <v>387</v>
      </c>
    </row>
    <row r="211" spans="1:1">
      <c r="A211" t="s">
        <v>388</v>
      </c>
    </row>
    <row r="212" spans="1:1">
      <c r="A212" t="s">
        <v>389</v>
      </c>
    </row>
    <row r="213" spans="1:1">
      <c r="A213" t="s">
        <v>390</v>
      </c>
    </row>
    <row r="214" spans="1:1">
      <c r="A214" t="s">
        <v>391</v>
      </c>
    </row>
    <row r="215" spans="1:1">
      <c r="A215" t="s">
        <v>392</v>
      </c>
    </row>
    <row r="216" spans="1:1">
      <c r="A216" t="s">
        <v>393</v>
      </c>
    </row>
    <row r="217" spans="1:1">
      <c r="A217" t="s">
        <v>394</v>
      </c>
    </row>
    <row r="218" spans="1:1">
      <c r="A218" t="s">
        <v>395</v>
      </c>
    </row>
    <row r="219" spans="1:1">
      <c r="A219" t="s">
        <v>396</v>
      </c>
    </row>
    <row r="220" spans="1:1">
      <c r="A220" t="s">
        <v>397</v>
      </c>
    </row>
    <row r="221" spans="1:1">
      <c r="A221" t="s">
        <v>398</v>
      </c>
    </row>
    <row r="222" spans="1:1">
      <c r="A222" t="s">
        <v>399</v>
      </c>
    </row>
    <row r="223" spans="1:1">
      <c r="A223" t="s">
        <v>400</v>
      </c>
    </row>
    <row r="224" spans="1:1">
      <c r="A224" t="s">
        <v>401</v>
      </c>
    </row>
    <row r="225" spans="1:1">
      <c r="A225" t="s">
        <v>402</v>
      </c>
    </row>
    <row r="226" spans="1:1">
      <c r="A226" t="s">
        <v>403</v>
      </c>
    </row>
    <row r="227" spans="1:1">
      <c r="A227" t="s">
        <v>404</v>
      </c>
    </row>
    <row r="228" spans="1:1">
      <c r="A228" t="s">
        <v>405</v>
      </c>
    </row>
    <row r="229" spans="1:1">
      <c r="A229" t="s">
        <v>406</v>
      </c>
    </row>
    <row r="230" spans="1:1">
      <c r="A230" t="s">
        <v>407</v>
      </c>
    </row>
    <row r="231" spans="1:1">
      <c r="A231" t="s">
        <v>408</v>
      </c>
    </row>
    <row r="232" spans="1:1">
      <c r="A232" t="s">
        <v>409</v>
      </c>
    </row>
    <row r="233" spans="1:1">
      <c r="A233" t="s">
        <v>410</v>
      </c>
    </row>
    <row r="234" spans="1:1">
      <c r="A234" t="s">
        <v>411</v>
      </c>
    </row>
    <row r="235" spans="1:1">
      <c r="A235" t="s">
        <v>412</v>
      </c>
    </row>
    <row r="236" spans="1:1">
      <c r="A236" t="s">
        <v>413</v>
      </c>
    </row>
    <row r="237" spans="1:1">
      <c r="A237" t="s">
        <v>414</v>
      </c>
    </row>
    <row r="238" spans="1:1">
      <c r="A238" t="s">
        <v>415</v>
      </c>
    </row>
    <row r="239" spans="1:1">
      <c r="A239" t="s">
        <v>416</v>
      </c>
    </row>
    <row r="240" spans="1:1">
      <c r="A240" t="s">
        <v>417</v>
      </c>
    </row>
    <row r="241" spans="1:1">
      <c r="A241" t="s">
        <v>418</v>
      </c>
    </row>
    <row r="242" spans="1:1">
      <c r="A242" t="s">
        <v>419</v>
      </c>
    </row>
    <row r="243" spans="1:1">
      <c r="A243" t="s">
        <v>420</v>
      </c>
    </row>
    <row r="244" spans="1:1">
      <c r="A244" t="s">
        <v>421</v>
      </c>
    </row>
    <row r="245" spans="1:1">
      <c r="A245" t="s">
        <v>422</v>
      </c>
    </row>
    <row r="246" spans="1:1">
      <c r="A246" t="s">
        <v>423</v>
      </c>
    </row>
    <row r="247" spans="1:1">
      <c r="A247" t="s">
        <v>424</v>
      </c>
    </row>
    <row r="248" spans="1:1">
      <c r="A248" t="s">
        <v>425</v>
      </c>
    </row>
    <row r="249" spans="1:1">
      <c r="A249" t="s">
        <v>426</v>
      </c>
    </row>
    <row r="250" spans="1:1">
      <c r="A250" t="s">
        <v>427</v>
      </c>
    </row>
    <row r="251" spans="1:1">
      <c r="A251" t="s">
        <v>428</v>
      </c>
    </row>
    <row r="252" spans="1:1">
      <c r="A252" t="s">
        <v>429</v>
      </c>
    </row>
    <row r="253" spans="1:1">
      <c r="A253" t="s">
        <v>430</v>
      </c>
    </row>
    <row r="254" spans="1:1">
      <c r="A254" t="s">
        <v>431</v>
      </c>
    </row>
    <row r="255" spans="1:1">
      <c r="A255" t="s">
        <v>432</v>
      </c>
    </row>
    <row r="256" spans="1:1">
      <c r="A256" t="s">
        <v>433</v>
      </c>
    </row>
    <row r="257" spans="1:1">
      <c r="A257" t="s">
        <v>434</v>
      </c>
    </row>
    <row r="258" spans="1:1">
      <c r="A258" t="s">
        <v>435</v>
      </c>
    </row>
    <row r="259" spans="1:1">
      <c r="A259" t="s">
        <v>436</v>
      </c>
    </row>
    <row r="260" spans="1:1">
      <c r="A260" t="s">
        <v>437</v>
      </c>
    </row>
    <row r="261" spans="1:1">
      <c r="A261" t="s">
        <v>438</v>
      </c>
    </row>
    <row r="262" spans="1:1">
      <c r="A262" t="s">
        <v>439</v>
      </c>
    </row>
    <row r="263" spans="1:1">
      <c r="A263" t="s">
        <v>440</v>
      </c>
    </row>
    <row r="264" spans="1:1">
      <c r="A264" t="s">
        <v>441</v>
      </c>
    </row>
    <row r="265" spans="1:1">
      <c r="A265" t="s">
        <v>442</v>
      </c>
    </row>
    <row r="266" spans="1:1">
      <c r="A266" t="s">
        <v>443</v>
      </c>
    </row>
    <row r="267" spans="1:1">
      <c r="A267" t="s">
        <v>444</v>
      </c>
    </row>
    <row r="268" spans="1:1">
      <c r="A268" t="s">
        <v>445</v>
      </c>
    </row>
    <row r="269" spans="1:1">
      <c r="A269" t="s">
        <v>446</v>
      </c>
    </row>
    <row r="270" spans="1:1">
      <c r="A270" t="s">
        <v>447</v>
      </c>
    </row>
    <row r="271" spans="1:1">
      <c r="A271" t="s">
        <v>448</v>
      </c>
    </row>
    <row r="272" spans="1:1">
      <c r="A272" t="s">
        <v>449</v>
      </c>
    </row>
    <row r="273" spans="1:1">
      <c r="A273" t="s">
        <v>450</v>
      </c>
    </row>
    <row r="274" spans="1:1">
      <c r="A274" t="s">
        <v>451</v>
      </c>
    </row>
    <row r="275" spans="1:1">
      <c r="A275" t="s">
        <v>452</v>
      </c>
    </row>
    <row r="276" spans="1:1">
      <c r="A276" t="s">
        <v>453</v>
      </c>
    </row>
    <row r="277" spans="1:1">
      <c r="A277" t="s">
        <v>454</v>
      </c>
    </row>
    <row r="278" spans="1:1">
      <c r="A278" t="s">
        <v>455</v>
      </c>
    </row>
    <row r="279" spans="1:1">
      <c r="A279" t="s">
        <v>456</v>
      </c>
    </row>
    <row r="280" spans="1:1">
      <c r="A280" t="s">
        <v>457</v>
      </c>
    </row>
    <row r="281" spans="1:1">
      <c r="A281" t="s">
        <v>458</v>
      </c>
    </row>
    <row r="282" spans="1:1">
      <c r="A282" t="s">
        <v>459</v>
      </c>
    </row>
    <row r="283" spans="1:1">
      <c r="A283" t="s">
        <v>460</v>
      </c>
    </row>
    <row r="284" spans="1:1">
      <c r="A284" t="s">
        <v>461</v>
      </c>
    </row>
    <row r="285" spans="1:1">
      <c r="A285" t="s">
        <v>462</v>
      </c>
    </row>
    <row r="286" spans="1:1">
      <c r="A286" t="s">
        <v>463</v>
      </c>
    </row>
    <row r="287" spans="1:1">
      <c r="A287" t="s">
        <v>464</v>
      </c>
    </row>
    <row r="288" spans="1:1">
      <c r="A288" t="s">
        <v>465</v>
      </c>
    </row>
    <row r="289" spans="1:1">
      <c r="A289" t="s">
        <v>466</v>
      </c>
    </row>
    <row r="290" spans="1:1">
      <c r="A290" t="s">
        <v>467</v>
      </c>
    </row>
    <row r="291" spans="1:1">
      <c r="A291" t="s">
        <v>468</v>
      </c>
    </row>
    <row r="292" spans="1:1">
      <c r="A292" t="s">
        <v>469</v>
      </c>
    </row>
    <row r="293" spans="1:1">
      <c r="A293" t="s">
        <v>470</v>
      </c>
    </row>
    <row r="294" spans="1:1">
      <c r="A294" t="s">
        <v>471</v>
      </c>
    </row>
    <row r="295" spans="1:1">
      <c r="A295" t="s">
        <v>472</v>
      </c>
    </row>
    <row r="296" spans="1:1">
      <c r="A296" t="s">
        <v>473</v>
      </c>
    </row>
    <row r="297" spans="1:1">
      <c r="A297" t="s">
        <v>474</v>
      </c>
    </row>
    <row r="298" spans="1:1">
      <c r="A298" t="s">
        <v>475</v>
      </c>
    </row>
    <row r="299" spans="1:1">
      <c r="A299" t="s">
        <v>476</v>
      </c>
    </row>
    <row r="300" spans="1:1">
      <c r="A300" t="s">
        <v>477</v>
      </c>
    </row>
    <row r="301" spans="1:1">
      <c r="A301" t="s">
        <v>478</v>
      </c>
    </row>
    <row r="302" spans="1:1">
      <c r="A302" t="s">
        <v>479</v>
      </c>
    </row>
    <row r="303" spans="1:1">
      <c r="A303" t="s">
        <v>480</v>
      </c>
    </row>
    <row r="304" spans="1:1">
      <c r="A304" t="s">
        <v>481</v>
      </c>
    </row>
    <row r="305" spans="1:1">
      <c r="A305" t="s">
        <v>482</v>
      </c>
    </row>
    <row r="306" spans="1:1">
      <c r="A306" t="s">
        <v>483</v>
      </c>
    </row>
    <row r="307" spans="1:1">
      <c r="A307" t="s">
        <v>484</v>
      </c>
    </row>
    <row r="308" spans="1:1">
      <c r="A308" t="s">
        <v>485</v>
      </c>
    </row>
    <row r="309" spans="1:1">
      <c r="A309" t="s">
        <v>486</v>
      </c>
    </row>
    <row r="310" spans="1:1">
      <c r="A310" t="s">
        <v>487</v>
      </c>
    </row>
    <row r="311" spans="1:1">
      <c r="A311" t="s">
        <v>488</v>
      </c>
    </row>
    <row r="312" spans="1:1">
      <c r="A312" t="s">
        <v>489</v>
      </c>
    </row>
    <row r="313" spans="1:1">
      <c r="A313" t="s">
        <v>490</v>
      </c>
    </row>
    <row r="314" spans="1:1">
      <c r="A314" t="s">
        <v>491</v>
      </c>
    </row>
    <row r="315" spans="1:1">
      <c r="A315" t="s">
        <v>492</v>
      </c>
    </row>
    <row r="316" spans="1:1">
      <c r="A316" t="s">
        <v>493</v>
      </c>
    </row>
    <row r="317" spans="1:1">
      <c r="A317" t="s">
        <v>494</v>
      </c>
    </row>
    <row r="318" spans="1:1">
      <c r="A318" t="s">
        <v>495</v>
      </c>
    </row>
    <row r="319" spans="1:1">
      <c r="A319" t="s">
        <v>496</v>
      </c>
    </row>
    <row r="320" spans="1:1">
      <c r="A320" t="s">
        <v>497</v>
      </c>
    </row>
    <row r="321" spans="1:1">
      <c r="A321" t="s">
        <v>498</v>
      </c>
    </row>
    <row r="322" spans="1:1">
      <c r="A322" t="s">
        <v>499</v>
      </c>
    </row>
    <row r="323" spans="1:1">
      <c r="A323" t="s">
        <v>500</v>
      </c>
    </row>
    <row r="324" spans="1:1">
      <c r="A324" t="s">
        <v>501</v>
      </c>
    </row>
    <row r="325" spans="1:1">
      <c r="A325" t="s">
        <v>502</v>
      </c>
    </row>
    <row r="326" spans="1:1">
      <c r="A326" t="s">
        <v>503</v>
      </c>
    </row>
    <row r="327" spans="1:1">
      <c r="A327" t="s">
        <v>504</v>
      </c>
    </row>
    <row r="328" spans="1:1">
      <c r="A328" t="s">
        <v>505</v>
      </c>
    </row>
    <row r="329" spans="1:1">
      <c r="A329" t="s">
        <v>506</v>
      </c>
    </row>
    <row r="330" spans="1:1">
      <c r="A330" t="s">
        <v>507</v>
      </c>
    </row>
    <row r="331" spans="1:1">
      <c r="A331" t="s">
        <v>508</v>
      </c>
    </row>
    <row r="332" spans="1:1">
      <c r="A332" t="s">
        <v>639</v>
      </c>
    </row>
    <row r="333" spans="1:1">
      <c r="A333" t="s">
        <v>640</v>
      </c>
    </row>
    <row r="334" spans="1:1">
      <c r="A334" t="s">
        <v>641</v>
      </c>
    </row>
    <row r="335" spans="1:1">
      <c r="A335" t="s">
        <v>642</v>
      </c>
    </row>
    <row r="336" spans="1:1">
      <c r="A336" t="s">
        <v>643</v>
      </c>
    </row>
    <row r="337" spans="1:1">
      <c r="A337" t="s">
        <v>644</v>
      </c>
    </row>
    <row r="338" spans="1:1">
      <c r="A338" t="s">
        <v>645</v>
      </c>
    </row>
    <row r="339" spans="1:1">
      <c r="A339" t="s">
        <v>646</v>
      </c>
    </row>
    <row r="340" spans="1:1">
      <c r="A340" t="s">
        <v>647</v>
      </c>
    </row>
    <row r="341" spans="1:1">
      <c r="A341" t="s">
        <v>648</v>
      </c>
    </row>
    <row r="342" spans="1:1">
      <c r="A342" t="s">
        <v>649</v>
      </c>
    </row>
    <row r="343" spans="1:1">
      <c r="A343" t="s">
        <v>650</v>
      </c>
    </row>
    <row r="344" spans="1:1">
      <c r="A344" t="s">
        <v>651</v>
      </c>
    </row>
    <row r="345" spans="1:1">
      <c r="A345" t="s">
        <v>652</v>
      </c>
    </row>
    <row r="346" spans="1:1">
      <c r="A346" t="s">
        <v>653</v>
      </c>
    </row>
    <row r="347" spans="1:1">
      <c r="A347" t="s">
        <v>654</v>
      </c>
    </row>
    <row r="348" spans="1:1">
      <c r="A348" t="s">
        <v>655</v>
      </c>
    </row>
    <row r="349" spans="1:1">
      <c r="A349" t="s">
        <v>656</v>
      </c>
    </row>
    <row r="350" spans="1:1">
      <c r="A350" t="s">
        <v>657</v>
      </c>
    </row>
    <row r="351" spans="1:1">
      <c r="A351" t="s">
        <v>658</v>
      </c>
    </row>
    <row r="352" spans="1:1">
      <c r="A352" t="s">
        <v>659</v>
      </c>
    </row>
    <row r="353" spans="1:1">
      <c r="A353" t="s">
        <v>660</v>
      </c>
    </row>
    <row r="354" spans="1:1">
      <c r="A354" t="s">
        <v>661</v>
      </c>
    </row>
    <row r="355" spans="1:1">
      <c r="A355" t="s">
        <v>662</v>
      </c>
    </row>
    <row r="356" spans="1:1">
      <c r="A356" t="s">
        <v>663</v>
      </c>
    </row>
    <row r="357" spans="1:1">
      <c r="A357" t="s">
        <v>664</v>
      </c>
    </row>
    <row r="358" spans="1:1">
      <c r="A358" t="s">
        <v>509</v>
      </c>
    </row>
    <row r="359" spans="1:1">
      <c r="A359" t="s">
        <v>510</v>
      </c>
    </row>
    <row r="360" spans="1:1">
      <c r="A360" t="s">
        <v>511</v>
      </c>
    </row>
    <row r="361" spans="1:1">
      <c r="A361" t="s">
        <v>512</v>
      </c>
    </row>
    <row r="362" spans="1:1">
      <c r="A362" t="s">
        <v>513</v>
      </c>
    </row>
    <row r="363" spans="1:1">
      <c r="A363" t="s">
        <v>514</v>
      </c>
    </row>
    <row r="364" spans="1:1">
      <c r="A364" t="s">
        <v>515</v>
      </c>
    </row>
    <row r="365" spans="1:1">
      <c r="A365" t="s">
        <v>516</v>
      </c>
    </row>
    <row r="366" spans="1:1">
      <c r="A366" t="s">
        <v>517</v>
      </c>
    </row>
    <row r="367" spans="1:1">
      <c r="A367" t="s">
        <v>518</v>
      </c>
    </row>
    <row r="368" spans="1:1">
      <c r="A368" t="s">
        <v>519</v>
      </c>
    </row>
    <row r="369" spans="1:1">
      <c r="A369" t="s">
        <v>520</v>
      </c>
    </row>
    <row r="370" spans="1:1">
      <c r="A370" t="s">
        <v>521</v>
      </c>
    </row>
    <row r="371" spans="1:1">
      <c r="A371" t="s">
        <v>522</v>
      </c>
    </row>
    <row r="372" spans="1:1">
      <c r="A372" t="s">
        <v>523</v>
      </c>
    </row>
    <row r="373" spans="1:1">
      <c r="A373" t="s">
        <v>524</v>
      </c>
    </row>
    <row r="374" spans="1:1">
      <c r="A374" t="s">
        <v>525</v>
      </c>
    </row>
    <row r="375" spans="1:1">
      <c r="A375" t="s">
        <v>526</v>
      </c>
    </row>
    <row r="376" spans="1:1">
      <c r="A376" t="s">
        <v>527</v>
      </c>
    </row>
    <row r="377" spans="1:1">
      <c r="A377" t="s">
        <v>528</v>
      </c>
    </row>
    <row r="378" spans="1:1">
      <c r="A378" t="s">
        <v>529</v>
      </c>
    </row>
    <row r="379" spans="1:1">
      <c r="A379" t="s">
        <v>530</v>
      </c>
    </row>
    <row r="380" spans="1:1">
      <c r="A380" t="s">
        <v>531</v>
      </c>
    </row>
    <row r="381" spans="1:1">
      <c r="A381" t="s">
        <v>532</v>
      </c>
    </row>
    <row r="382" spans="1:1">
      <c r="A382" t="s">
        <v>533</v>
      </c>
    </row>
    <row r="383" spans="1:1">
      <c r="A383" t="s">
        <v>534</v>
      </c>
    </row>
    <row r="384" spans="1:1">
      <c r="A384" t="s">
        <v>535</v>
      </c>
    </row>
    <row r="385" spans="1:1">
      <c r="A385" t="s">
        <v>536</v>
      </c>
    </row>
    <row r="386" spans="1:1">
      <c r="A386" t="s">
        <v>537</v>
      </c>
    </row>
    <row r="387" spans="1:1">
      <c r="A387" t="s">
        <v>538</v>
      </c>
    </row>
    <row r="388" spans="1:1">
      <c r="A388" t="s">
        <v>539</v>
      </c>
    </row>
    <row r="389" spans="1:1">
      <c r="A389" t="s">
        <v>540</v>
      </c>
    </row>
    <row r="390" spans="1:1">
      <c r="A390" t="s">
        <v>541</v>
      </c>
    </row>
    <row r="391" spans="1:1">
      <c r="A391" t="s">
        <v>542</v>
      </c>
    </row>
    <row r="392" spans="1:1">
      <c r="A392" t="s">
        <v>543</v>
      </c>
    </row>
    <row r="393" spans="1:1">
      <c r="A393" t="s">
        <v>544</v>
      </c>
    </row>
    <row r="394" spans="1:1">
      <c r="A394" t="s">
        <v>545</v>
      </c>
    </row>
    <row r="395" spans="1:1">
      <c r="A395" t="s">
        <v>546</v>
      </c>
    </row>
    <row r="396" spans="1:1">
      <c r="A396" t="s">
        <v>547</v>
      </c>
    </row>
    <row r="397" spans="1:1">
      <c r="A397" t="s">
        <v>548</v>
      </c>
    </row>
    <row r="398" spans="1:1">
      <c r="A398" t="s">
        <v>549</v>
      </c>
    </row>
    <row r="399" spans="1:1">
      <c r="A399" t="s">
        <v>550</v>
      </c>
    </row>
    <row r="400" spans="1:1">
      <c r="A400" t="s">
        <v>551</v>
      </c>
    </row>
    <row r="401" spans="1:1">
      <c r="A401" t="s">
        <v>552</v>
      </c>
    </row>
    <row r="402" spans="1:1">
      <c r="A402" t="s">
        <v>553</v>
      </c>
    </row>
    <row r="403" spans="1:1">
      <c r="A403" t="s">
        <v>554</v>
      </c>
    </row>
    <row r="404" spans="1:1">
      <c r="A404" t="s">
        <v>555</v>
      </c>
    </row>
    <row r="405" spans="1:1">
      <c r="A405" t="s">
        <v>556</v>
      </c>
    </row>
    <row r="406" spans="1:1">
      <c r="A406" t="s">
        <v>557</v>
      </c>
    </row>
    <row r="407" spans="1:1">
      <c r="A407" t="s">
        <v>558</v>
      </c>
    </row>
    <row r="408" spans="1:1">
      <c r="A408" t="s">
        <v>559</v>
      </c>
    </row>
    <row r="409" spans="1:1">
      <c r="A409" t="s">
        <v>560</v>
      </c>
    </row>
    <row r="410" spans="1:1">
      <c r="A410" t="s">
        <v>561</v>
      </c>
    </row>
    <row r="411" spans="1:1">
      <c r="A411" t="s">
        <v>562</v>
      </c>
    </row>
    <row r="412" spans="1:1">
      <c r="A412" t="s">
        <v>563</v>
      </c>
    </row>
    <row r="413" spans="1:1">
      <c r="A413" t="s">
        <v>564</v>
      </c>
    </row>
    <row r="414" spans="1:1">
      <c r="A414" t="s">
        <v>565</v>
      </c>
    </row>
    <row r="415" spans="1:1">
      <c r="A415" t="s">
        <v>566</v>
      </c>
    </row>
    <row r="416" spans="1:1">
      <c r="A416" t="s">
        <v>567</v>
      </c>
    </row>
    <row r="417" spans="1:1">
      <c r="A417" t="s">
        <v>568</v>
      </c>
    </row>
    <row r="418" spans="1:1">
      <c r="A418" t="s">
        <v>569</v>
      </c>
    </row>
    <row r="419" spans="1:1">
      <c r="A419" t="s">
        <v>570</v>
      </c>
    </row>
    <row r="420" spans="1:1">
      <c r="A420" t="s">
        <v>571</v>
      </c>
    </row>
    <row r="421" spans="1:1">
      <c r="A421" t="s">
        <v>572</v>
      </c>
    </row>
    <row r="422" spans="1:1">
      <c r="A422" t="s">
        <v>573</v>
      </c>
    </row>
    <row r="423" spans="1:1">
      <c r="A423" t="s">
        <v>574</v>
      </c>
    </row>
    <row r="424" spans="1:1">
      <c r="A424" t="s">
        <v>575</v>
      </c>
    </row>
    <row r="425" spans="1:1">
      <c r="A425" t="s">
        <v>666</v>
      </c>
    </row>
    <row r="426" spans="1:1">
      <c r="A426" t="s">
        <v>667</v>
      </c>
    </row>
    <row r="427" spans="1:1">
      <c r="A427" t="s">
        <v>577</v>
      </c>
    </row>
  </sheetData>
  <sortState xmlns:xlrd2="http://schemas.microsoft.com/office/spreadsheetml/2017/richdata2" ref="A2:A419">
    <sortCondition ref="A2:A419"/>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5EEF6-DB26-4500-A5AD-A10A51CA4101}">
  <sheetPr codeName="Hoja2"/>
  <dimension ref="B2:W37"/>
  <sheetViews>
    <sheetView showRowColHeaders="0" tabSelected="1" topLeftCell="B13" zoomScale="60" zoomScaleNormal="60" workbookViewId="0"/>
  </sheetViews>
  <sheetFormatPr baseColWidth="10" defaultColWidth="9.15234375" defaultRowHeight="14.6"/>
  <cols>
    <col min="1" max="1" width="0" style="2" hidden="1" customWidth="1"/>
    <col min="2" max="3" width="16.3046875" style="4" customWidth="1"/>
    <col min="4" max="6" width="9.15234375" style="2"/>
    <col min="7" max="7" width="11.15234375" style="2" customWidth="1"/>
    <col min="8" max="11" width="9.15234375" style="2"/>
    <col min="12" max="12" width="10" style="2" customWidth="1"/>
    <col min="13" max="16384" width="9.15234375" style="2"/>
  </cols>
  <sheetData>
    <row r="2" spans="2:23" ht="15" customHeight="1">
      <c r="B2" s="92"/>
      <c r="C2" s="92"/>
      <c r="E2" s="89" t="s">
        <v>8</v>
      </c>
      <c r="F2" s="89"/>
      <c r="G2" s="89"/>
      <c r="H2" s="89"/>
      <c r="I2" s="89"/>
      <c r="J2" s="89"/>
      <c r="K2" s="89"/>
      <c r="L2" s="89"/>
      <c r="M2" s="89"/>
      <c r="N2" s="89"/>
      <c r="O2" s="89"/>
      <c r="P2" s="89"/>
      <c r="Q2" s="89"/>
      <c r="R2" s="89"/>
      <c r="S2" s="89"/>
      <c r="T2" s="89"/>
      <c r="U2" s="89"/>
      <c r="V2" s="89"/>
      <c r="W2" s="89"/>
    </row>
    <row r="3" spans="2:23" ht="15" customHeight="1" thickBot="1">
      <c r="B3" s="92"/>
      <c r="C3" s="92"/>
      <c r="E3" s="90"/>
      <c r="F3" s="90"/>
      <c r="G3" s="90"/>
      <c r="H3" s="90"/>
      <c r="I3" s="90"/>
      <c r="J3" s="90"/>
      <c r="K3" s="90"/>
      <c r="L3" s="90"/>
      <c r="M3" s="90"/>
      <c r="N3" s="90"/>
      <c r="O3" s="90"/>
      <c r="P3" s="90"/>
      <c r="Q3" s="90"/>
      <c r="R3" s="90"/>
      <c r="S3" s="90"/>
      <c r="T3" s="90"/>
      <c r="U3" s="90"/>
      <c r="V3" s="90"/>
      <c r="W3" s="90"/>
    </row>
    <row r="4" spans="2:23">
      <c r="B4" s="92"/>
      <c r="C4" s="92"/>
      <c r="E4" s="74"/>
      <c r="F4" s="74"/>
      <c r="G4" s="74"/>
      <c r="H4" s="74"/>
      <c r="I4" s="74"/>
      <c r="J4" s="74"/>
      <c r="K4" s="74"/>
      <c r="L4" s="74"/>
      <c r="M4" s="74"/>
      <c r="N4" s="74"/>
      <c r="O4" s="74"/>
      <c r="P4" s="74"/>
      <c r="Q4" s="74"/>
      <c r="R4" s="74"/>
      <c r="S4" s="74"/>
      <c r="T4" s="74"/>
      <c r="U4" s="74"/>
      <c r="V4" s="74"/>
      <c r="W4" s="74"/>
    </row>
    <row r="5" spans="2:23" ht="15" customHeight="1">
      <c r="E5" s="103" t="s">
        <v>22</v>
      </c>
      <c r="F5" s="103"/>
      <c r="G5" s="103"/>
      <c r="H5" s="103"/>
      <c r="I5" s="103"/>
      <c r="J5" s="103"/>
      <c r="K5" s="103"/>
      <c r="L5" s="103"/>
      <c r="M5" s="103"/>
      <c r="N5" s="103"/>
      <c r="O5" s="5"/>
      <c r="P5" s="5"/>
      <c r="Q5" s="121" t="s">
        <v>23</v>
      </c>
      <c r="R5" s="121"/>
      <c r="S5" s="121"/>
      <c r="T5" s="5"/>
      <c r="U5" s="104" t="s">
        <v>24</v>
      </c>
      <c r="V5" s="104"/>
      <c r="W5" s="104"/>
    </row>
    <row r="6" spans="2:23" ht="15" customHeight="1">
      <c r="B6" s="93" t="s">
        <v>4</v>
      </c>
      <c r="C6" s="93"/>
      <c r="E6" s="103"/>
      <c r="F6" s="103"/>
      <c r="G6" s="103"/>
      <c r="H6" s="103"/>
      <c r="I6" s="103"/>
      <c r="J6" s="103"/>
      <c r="K6" s="103"/>
      <c r="L6" s="103"/>
      <c r="M6" s="103"/>
      <c r="N6" s="103"/>
      <c r="O6" s="5"/>
      <c r="P6" s="5"/>
      <c r="Q6" s="135">
        <v>45705</v>
      </c>
      <c r="R6" s="135"/>
      <c r="S6" s="135"/>
      <c r="T6" s="5"/>
      <c r="U6" s="104"/>
      <c r="V6" s="104"/>
      <c r="W6" s="104"/>
    </row>
    <row r="7" spans="2:23" ht="15">
      <c r="B7" s="3"/>
      <c r="C7" s="3"/>
      <c r="E7" s="37"/>
      <c r="F7" s="37"/>
      <c r="G7" s="37"/>
      <c r="H7" s="37"/>
      <c r="I7" s="37"/>
      <c r="J7" s="37"/>
      <c r="K7" s="37"/>
      <c r="L7" s="37"/>
      <c r="M7" s="74"/>
      <c r="N7" s="74"/>
      <c r="O7" s="74"/>
      <c r="P7" s="74"/>
      <c r="Q7" s="135"/>
      <c r="R7" s="135"/>
      <c r="S7" s="135"/>
      <c r="T7" s="74"/>
      <c r="U7" s="104"/>
      <c r="V7" s="104"/>
      <c r="W7" s="104"/>
    </row>
    <row r="8" spans="2:23" ht="17.600000000000001">
      <c r="B8" s="93" t="s">
        <v>8</v>
      </c>
      <c r="C8" s="93"/>
      <c r="E8" s="74"/>
      <c r="F8" s="74"/>
      <c r="G8" s="74"/>
      <c r="H8" s="74"/>
      <c r="I8" s="74"/>
      <c r="J8" s="74"/>
      <c r="K8" s="74"/>
      <c r="L8" s="74"/>
      <c r="M8" s="74"/>
      <c r="N8" s="74"/>
      <c r="O8" s="74"/>
      <c r="P8" s="74"/>
      <c r="Q8" s="74"/>
      <c r="R8" s="74"/>
      <c r="S8" s="74"/>
      <c r="T8" s="74"/>
      <c r="U8" s="104"/>
      <c r="V8" s="104"/>
      <c r="W8" s="104"/>
    </row>
    <row r="9" spans="2:23">
      <c r="B9" s="3"/>
      <c r="C9" s="3"/>
      <c r="E9" s="114" t="s">
        <v>25</v>
      </c>
      <c r="F9" s="114"/>
      <c r="G9" s="115"/>
      <c r="H9" s="136" t="s">
        <v>26</v>
      </c>
      <c r="I9" s="115"/>
      <c r="J9" s="114" t="s">
        <v>27</v>
      </c>
      <c r="K9" s="114"/>
      <c r="L9" s="115"/>
      <c r="M9" s="114" t="s">
        <v>28</v>
      </c>
      <c r="N9" s="114"/>
      <c r="O9" s="114"/>
      <c r="P9" s="116"/>
      <c r="Q9" s="117" t="s">
        <v>29</v>
      </c>
      <c r="R9" s="114"/>
      <c r="S9" s="114"/>
      <c r="T9" s="74"/>
      <c r="U9" s="104"/>
      <c r="V9" s="104"/>
      <c r="W9" s="104"/>
    </row>
    <row r="10" spans="2:23" ht="18.75" customHeight="1">
      <c r="B10" s="93" t="s">
        <v>10</v>
      </c>
      <c r="C10" s="93"/>
      <c r="E10" s="114"/>
      <c r="F10" s="114"/>
      <c r="G10" s="115"/>
      <c r="H10" s="136"/>
      <c r="I10" s="115"/>
      <c r="J10" s="114"/>
      <c r="K10" s="114"/>
      <c r="L10" s="115"/>
      <c r="M10" s="114"/>
      <c r="N10" s="114"/>
      <c r="O10" s="114"/>
      <c r="P10" s="116"/>
      <c r="Q10" s="117"/>
      <c r="R10" s="114"/>
      <c r="S10" s="114"/>
      <c r="T10" s="6"/>
      <c r="U10" s="104"/>
      <c r="V10" s="104"/>
      <c r="W10" s="104"/>
    </row>
    <row r="11" spans="2:23" ht="17.600000000000001">
      <c r="B11" s="93"/>
      <c r="C11" s="93"/>
      <c r="E11" s="74"/>
      <c r="F11" s="74"/>
      <c r="G11" s="74"/>
      <c r="H11" s="74"/>
      <c r="I11" s="74"/>
      <c r="J11" s="74"/>
      <c r="K11" s="74"/>
      <c r="L11" s="74"/>
      <c r="M11" s="74"/>
      <c r="N11" s="74"/>
      <c r="O11" s="74"/>
      <c r="P11" s="74"/>
      <c r="Q11" s="74"/>
      <c r="R11" s="74"/>
      <c r="S11" s="74"/>
      <c r="T11" s="52"/>
      <c r="U11" s="104"/>
      <c r="V11" s="104"/>
      <c r="W11" s="104"/>
    </row>
    <row r="12" spans="2:23" ht="23.25" customHeight="1">
      <c r="B12" s="93" t="s">
        <v>11</v>
      </c>
      <c r="C12" s="93"/>
      <c r="E12" s="99" t="s">
        <v>30</v>
      </c>
      <c r="F12" s="99"/>
      <c r="G12" s="100"/>
      <c r="H12" s="101" t="s">
        <v>31</v>
      </c>
      <c r="I12" s="102"/>
      <c r="J12" s="128">
        <v>44593</v>
      </c>
      <c r="K12" s="113"/>
      <c r="L12" s="129"/>
      <c r="M12" s="131" t="s">
        <v>32</v>
      </c>
      <c r="N12" s="132"/>
      <c r="O12" s="132"/>
      <c r="P12" s="133"/>
      <c r="Q12" s="118">
        <v>44687</v>
      </c>
      <c r="R12" s="113"/>
      <c r="S12" s="113"/>
      <c r="T12" s="77"/>
      <c r="U12" s="123" t="s">
        <v>21</v>
      </c>
      <c r="V12" s="123"/>
      <c r="W12" s="123"/>
    </row>
    <row r="13" spans="2:23" ht="23.25" customHeight="1">
      <c r="B13" s="93"/>
      <c r="C13" s="93"/>
      <c r="E13" s="99"/>
      <c r="F13" s="99"/>
      <c r="G13" s="100"/>
      <c r="H13" s="101"/>
      <c r="I13" s="102"/>
      <c r="J13" s="130"/>
      <c r="K13" s="113"/>
      <c r="L13" s="129"/>
      <c r="M13" s="131"/>
      <c r="N13" s="132"/>
      <c r="O13" s="132"/>
      <c r="P13" s="133"/>
      <c r="Q13" s="113"/>
      <c r="R13" s="113"/>
      <c r="S13" s="113"/>
      <c r="T13" s="76">
        <f>IFERROR(LOOKUP(Q12,Administrador!$L$9:$L$11,Administrador!$M$9:$M$11),0)</f>
        <v>1</v>
      </c>
      <c r="U13" s="123"/>
      <c r="V13" s="123"/>
      <c r="W13" s="123"/>
    </row>
    <row r="14" spans="2:23" ht="17.600000000000001">
      <c r="B14" s="93" t="s">
        <v>12</v>
      </c>
      <c r="C14" s="93"/>
      <c r="E14" s="106" t="s">
        <v>33</v>
      </c>
      <c r="F14" s="106"/>
      <c r="G14" s="107"/>
      <c r="H14" s="108" t="s">
        <v>31</v>
      </c>
      <c r="I14" s="109"/>
      <c r="J14" s="125">
        <v>45272</v>
      </c>
      <c r="K14" s="120"/>
      <c r="L14" s="126"/>
      <c r="M14" s="110" t="s">
        <v>34</v>
      </c>
      <c r="N14" s="111"/>
      <c r="O14" s="111"/>
      <c r="P14" s="112"/>
      <c r="Q14" s="119">
        <v>45509</v>
      </c>
      <c r="R14" s="120"/>
      <c r="S14" s="120"/>
      <c r="T14" s="76"/>
      <c r="U14" s="105"/>
      <c r="V14" s="105"/>
      <c r="W14" s="105"/>
    </row>
    <row r="15" spans="2:23" ht="17.600000000000001">
      <c r="B15" s="93"/>
      <c r="C15" s="93"/>
      <c r="E15" s="106"/>
      <c r="F15" s="106"/>
      <c r="G15" s="107"/>
      <c r="H15" s="108"/>
      <c r="I15" s="109"/>
      <c r="J15" s="127"/>
      <c r="K15" s="120"/>
      <c r="L15" s="126"/>
      <c r="M15" s="110"/>
      <c r="N15" s="111"/>
      <c r="O15" s="111"/>
      <c r="P15" s="112"/>
      <c r="Q15" s="120"/>
      <c r="R15" s="120"/>
      <c r="S15" s="120"/>
      <c r="T15" s="76">
        <f>IFERROR(LOOKUP(Q14,Administrador!$L$9:$L$11,Administrador!$M$9:$M$11),0)</f>
        <v>2</v>
      </c>
      <c r="U15" s="74"/>
      <c r="V15" s="74"/>
      <c r="W15" s="74"/>
    </row>
    <row r="16" spans="2:23" ht="17.600000000000001">
      <c r="B16" s="93" t="s">
        <v>17</v>
      </c>
      <c r="C16" s="93"/>
      <c r="E16" s="99" t="s">
        <v>35</v>
      </c>
      <c r="F16" s="99"/>
      <c r="G16" s="100"/>
      <c r="H16" s="101" t="s">
        <v>36</v>
      </c>
      <c r="I16" s="102"/>
      <c r="J16" s="130"/>
      <c r="K16" s="113"/>
      <c r="L16" s="129"/>
      <c r="M16" s="131"/>
      <c r="N16" s="132"/>
      <c r="O16" s="132"/>
      <c r="P16" s="133"/>
      <c r="Q16" s="113"/>
      <c r="R16" s="113"/>
      <c r="S16" s="113"/>
      <c r="T16" s="76"/>
      <c r="U16" s="124" t="s">
        <v>37</v>
      </c>
      <c r="V16" s="124"/>
      <c r="W16" s="124"/>
    </row>
    <row r="17" spans="2:23" ht="17.600000000000001">
      <c r="B17" s="93"/>
      <c r="C17" s="93"/>
      <c r="E17" s="99"/>
      <c r="F17" s="99"/>
      <c r="G17" s="100"/>
      <c r="H17" s="101"/>
      <c r="I17" s="102"/>
      <c r="J17" s="130"/>
      <c r="K17" s="113"/>
      <c r="L17" s="129"/>
      <c r="M17" s="131"/>
      <c r="N17" s="132"/>
      <c r="O17" s="132"/>
      <c r="P17" s="133"/>
      <c r="Q17" s="113"/>
      <c r="R17" s="113"/>
      <c r="S17" s="113"/>
      <c r="T17" s="76">
        <f>IFERROR(LOOKUP(Q16,Administrador!$L$9:$L$11,Administrador!$M$9:$M$11),0)</f>
        <v>0</v>
      </c>
      <c r="U17" s="124"/>
      <c r="V17" s="124"/>
      <c r="W17" s="124"/>
    </row>
    <row r="18" spans="2:23" ht="15" customHeight="1">
      <c r="B18" s="93" t="s">
        <v>18</v>
      </c>
      <c r="C18" s="93"/>
      <c r="E18" s="106" t="s">
        <v>38</v>
      </c>
      <c r="F18" s="106"/>
      <c r="G18" s="107"/>
      <c r="H18" s="108" t="s">
        <v>31</v>
      </c>
      <c r="I18" s="109"/>
      <c r="J18" s="125">
        <v>43139</v>
      </c>
      <c r="K18" s="120"/>
      <c r="L18" s="126"/>
      <c r="M18" s="110" t="s">
        <v>39</v>
      </c>
      <c r="N18" s="111"/>
      <c r="O18" s="111"/>
      <c r="P18" s="112"/>
      <c r="Q18" s="119">
        <v>45349</v>
      </c>
      <c r="R18" s="120"/>
      <c r="S18" s="120"/>
      <c r="T18" s="75"/>
      <c r="U18" s="124"/>
      <c r="V18" s="124"/>
      <c r="W18" s="124"/>
    </row>
    <row r="19" spans="2:23" ht="17.600000000000001">
      <c r="B19" s="93"/>
      <c r="C19" s="93"/>
      <c r="E19" s="106"/>
      <c r="F19" s="106"/>
      <c r="G19" s="107"/>
      <c r="H19" s="108"/>
      <c r="I19" s="109"/>
      <c r="J19" s="127"/>
      <c r="K19" s="120"/>
      <c r="L19" s="126"/>
      <c r="M19" s="110"/>
      <c r="N19" s="111"/>
      <c r="O19" s="111"/>
      <c r="P19" s="112"/>
      <c r="Q19" s="120"/>
      <c r="R19" s="120"/>
      <c r="S19" s="120"/>
      <c r="T19" s="76">
        <f>IFERROR(LOOKUP(Q18,Administrador!$L$9:$L$11,Administrador!$M$9:$M$11),0)</f>
        <v>2</v>
      </c>
      <c r="U19" s="124"/>
      <c r="V19" s="124"/>
      <c r="W19" s="124"/>
    </row>
    <row r="20" spans="2:23" ht="19.5" customHeight="1">
      <c r="B20" s="93" t="s">
        <v>19</v>
      </c>
      <c r="C20" s="93"/>
      <c r="E20" s="99" t="s">
        <v>40</v>
      </c>
      <c r="F20" s="99"/>
      <c r="G20" s="100"/>
      <c r="H20" s="101" t="s">
        <v>31</v>
      </c>
      <c r="I20" s="102"/>
      <c r="J20" s="128">
        <v>45608</v>
      </c>
      <c r="K20" s="113"/>
      <c r="L20" s="129"/>
      <c r="M20" s="131" t="s">
        <v>41</v>
      </c>
      <c r="N20" s="132"/>
      <c r="O20" s="132"/>
      <c r="P20" s="133"/>
      <c r="Q20" s="113"/>
      <c r="R20" s="113"/>
      <c r="S20" s="113"/>
      <c r="T20" s="75"/>
      <c r="U20" s="124"/>
      <c r="V20" s="124"/>
      <c r="W20" s="124"/>
    </row>
    <row r="21" spans="2:23" ht="17.600000000000001">
      <c r="B21" s="93"/>
      <c r="C21" s="93"/>
      <c r="E21" s="99"/>
      <c r="F21" s="99"/>
      <c r="G21" s="100"/>
      <c r="H21" s="101"/>
      <c r="I21" s="102"/>
      <c r="J21" s="130"/>
      <c r="K21" s="113"/>
      <c r="L21" s="129"/>
      <c r="M21" s="131"/>
      <c r="N21" s="132"/>
      <c r="O21" s="132"/>
      <c r="P21" s="133"/>
      <c r="Q21" s="113"/>
      <c r="R21" s="113"/>
      <c r="S21" s="113"/>
      <c r="T21" s="76">
        <f>IFERROR(LOOKUP(Q20,Administrador!$L$9:$L$11,Administrador!$M$9:$M$11),0)</f>
        <v>0</v>
      </c>
      <c r="U21" s="124"/>
      <c r="V21" s="124"/>
      <c r="W21" s="124"/>
    </row>
    <row r="22" spans="2:23">
      <c r="E22" s="106" t="s">
        <v>42</v>
      </c>
      <c r="F22" s="106"/>
      <c r="G22" s="107"/>
      <c r="H22" s="108" t="s">
        <v>31</v>
      </c>
      <c r="I22" s="109"/>
      <c r="J22" s="125">
        <v>45149</v>
      </c>
      <c r="K22" s="120"/>
      <c r="L22" s="126"/>
      <c r="M22" s="110" t="s">
        <v>43</v>
      </c>
      <c r="N22" s="111"/>
      <c r="O22" s="111"/>
      <c r="P22" s="112"/>
      <c r="Q22" s="125">
        <v>45349</v>
      </c>
      <c r="R22" s="120"/>
      <c r="S22" s="120"/>
      <c r="T22" s="75"/>
      <c r="U22" s="124"/>
      <c r="V22" s="124"/>
      <c r="W22" s="124"/>
    </row>
    <row r="23" spans="2:23">
      <c r="E23" s="106"/>
      <c r="F23" s="106"/>
      <c r="G23" s="107"/>
      <c r="H23" s="108"/>
      <c r="I23" s="109"/>
      <c r="J23" s="127"/>
      <c r="K23" s="120"/>
      <c r="L23" s="126"/>
      <c r="M23" s="110"/>
      <c r="N23" s="111"/>
      <c r="O23" s="111"/>
      <c r="P23" s="112"/>
      <c r="Q23" s="127"/>
      <c r="R23" s="120"/>
      <c r="S23" s="120"/>
      <c r="T23" s="76">
        <f>IFERROR(LOOKUP(Q22,Administrador!$L$9:$L$11,Administrador!$M$9:$M$11),0)</f>
        <v>2</v>
      </c>
      <c r="U23" s="124"/>
      <c r="V23" s="124"/>
      <c r="W23" s="124"/>
    </row>
    <row r="24" spans="2:23">
      <c r="E24" s="74"/>
      <c r="F24" s="74"/>
      <c r="G24" s="74"/>
      <c r="H24" s="74"/>
      <c r="I24" s="74"/>
      <c r="J24" s="74"/>
      <c r="K24" s="74"/>
      <c r="L24" s="74"/>
      <c r="M24" s="74"/>
      <c r="N24" s="74"/>
      <c r="O24" s="74"/>
      <c r="P24" s="74"/>
      <c r="Q24" s="74"/>
      <c r="R24" s="74"/>
      <c r="S24" s="74"/>
      <c r="T24" s="74"/>
      <c r="U24" s="124"/>
      <c r="V24" s="124"/>
      <c r="W24" s="124"/>
    </row>
    <row r="25" spans="2:23">
      <c r="E25" s="74"/>
      <c r="F25" s="74"/>
      <c r="G25" s="74"/>
      <c r="H25" s="74"/>
      <c r="I25" s="74"/>
      <c r="J25" s="74"/>
      <c r="K25" s="74"/>
      <c r="L25" s="74"/>
      <c r="M25" s="74"/>
      <c r="N25" s="74"/>
      <c r="O25" s="74"/>
      <c r="P25" s="74"/>
      <c r="Q25" s="74"/>
      <c r="R25" s="74"/>
      <c r="S25" s="74"/>
      <c r="T25" s="74"/>
      <c r="U25" s="124"/>
      <c r="V25" s="124"/>
      <c r="W25" s="124"/>
    </row>
    <row r="26" spans="2:23">
      <c r="E26" s="98" t="s">
        <v>44</v>
      </c>
      <c r="F26" s="98"/>
      <c r="G26" s="98"/>
      <c r="H26" s="98"/>
      <c r="I26" s="98"/>
      <c r="J26" s="98"/>
      <c r="K26" s="98"/>
      <c r="L26" s="98"/>
      <c r="M26" s="98"/>
      <c r="N26" s="98"/>
      <c r="O26" s="98"/>
      <c r="P26" s="98"/>
      <c r="Q26" s="98"/>
      <c r="R26" s="98"/>
      <c r="S26" s="98"/>
      <c r="T26" s="74"/>
      <c r="U26" s="8"/>
      <c r="V26" s="8"/>
      <c r="W26" s="8"/>
    </row>
    <row r="27" spans="2:23">
      <c r="E27" s="98"/>
      <c r="F27" s="98"/>
      <c r="G27" s="98"/>
      <c r="H27" s="98"/>
      <c r="I27" s="98"/>
      <c r="J27" s="98"/>
      <c r="K27" s="98"/>
      <c r="L27" s="98"/>
      <c r="M27" s="98"/>
      <c r="N27" s="98"/>
      <c r="O27" s="98"/>
      <c r="P27" s="98"/>
      <c r="Q27" s="98"/>
      <c r="R27" s="98"/>
      <c r="S27" s="98"/>
      <c r="T27" s="74"/>
      <c r="U27" s="124" t="s">
        <v>45</v>
      </c>
      <c r="V27" s="124"/>
      <c r="W27" s="124"/>
    </row>
    <row r="28" spans="2:23">
      <c r="E28" s="122" t="s">
        <v>46</v>
      </c>
      <c r="F28" s="122"/>
      <c r="G28" s="122"/>
      <c r="H28" s="122"/>
      <c r="I28" s="122"/>
      <c r="J28" s="122"/>
      <c r="K28" s="122"/>
      <c r="L28" s="122"/>
      <c r="M28" s="122"/>
      <c r="N28" s="122"/>
      <c r="O28" s="122"/>
      <c r="P28" s="122"/>
      <c r="Q28" s="122"/>
      <c r="R28" s="122"/>
      <c r="S28" s="122"/>
      <c r="T28" s="74"/>
      <c r="U28" s="134"/>
      <c r="V28" s="134"/>
      <c r="W28" s="134"/>
    </row>
    <row r="29" spans="2:23">
      <c r="E29" s="122"/>
      <c r="F29" s="122"/>
      <c r="G29" s="122"/>
      <c r="H29" s="122"/>
      <c r="I29" s="122"/>
      <c r="J29" s="122"/>
      <c r="K29" s="122"/>
      <c r="L29" s="122"/>
      <c r="M29" s="122"/>
      <c r="N29" s="122"/>
      <c r="O29" s="122"/>
      <c r="P29" s="122"/>
      <c r="Q29" s="122"/>
      <c r="R29" s="122"/>
      <c r="S29" s="122"/>
      <c r="T29" s="74"/>
      <c r="U29" s="134"/>
      <c r="V29" s="134"/>
      <c r="W29" s="134"/>
    </row>
    <row r="30" spans="2:23">
      <c r="E30" s="122"/>
      <c r="F30" s="122"/>
      <c r="G30" s="122"/>
      <c r="H30" s="122"/>
      <c r="I30" s="122"/>
      <c r="J30" s="122"/>
      <c r="K30" s="122"/>
      <c r="L30" s="122"/>
      <c r="M30" s="122"/>
      <c r="N30" s="122"/>
      <c r="O30" s="122"/>
      <c r="P30" s="122"/>
      <c r="Q30" s="122"/>
      <c r="R30" s="122"/>
      <c r="S30" s="122"/>
      <c r="T30" s="74"/>
      <c r="U30" s="134"/>
      <c r="V30" s="134"/>
      <c r="W30" s="134"/>
    </row>
    <row r="31" spans="2:23">
      <c r="E31" s="122"/>
      <c r="F31" s="122"/>
      <c r="G31" s="122"/>
      <c r="H31" s="122"/>
      <c r="I31" s="122"/>
      <c r="J31" s="122"/>
      <c r="K31" s="122"/>
      <c r="L31" s="122"/>
      <c r="M31" s="122"/>
      <c r="N31" s="122"/>
      <c r="O31" s="122"/>
      <c r="P31" s="122"/>
      <c r="Q31" s="122"/>
      <c r="R31" s="122"/>
      <c r="S31" s="122"/>
      <c r="T31" s="74"/>
      <c r="U31" s="134"/>
      <c r="V31" s="134"/>
      <c r="W31" s="134"/>
    </row>
    <row r="32" spans="2:23">
      <c r="E32" s="122"/>
      <c r="F32" s="122"/>
      <c r="G32" s="122"/>
      <c r="H32" s="122"/>
      <c r="I32" s="122"/>
      <c r="J32" s="122"/>
      <c r="K32" s="122"/>
      <c r="L32" s="122"/>
      <c r="M32" s="122"/>
      <c r="N32" s="122"/>
      <c r="O32" s="122"/>
      <c r="P32" s="122"/>
      <c r="Q32" s="122"/>
      <c r="R32" s="122"/>
      <c r="S32" s="122"/>
      <c r="T32" s="74"/>
      <c r="U32" s="74"/>
      <c r="V32" s="74"/>
      <c r="W32" s="74"/>
    </row>
    <row r="33" spans="5:23" ht="15" customHeight="1">
      <c r="E33" s="122"/>
      <c r="F33" s="122"/>
      <c r="G33" s="122"/>
      <c r="H33" s="122"/>
      <c r="I33" s="122"/>
      <c r="J33" s="122"/>
      <c r="K33" s="122"/>
      <c r="L33" s="122"/>
      <c r="M33" s="122"/>
      <c r="N33" s="122"/>
      <c r="O33" s="122"/>
      <c r="P33" s="122"/>
      <c r="Q33" s="122"/>
      <c r="R33" s="122"/>
      <c r="S33" s="122"/>
      <c r="T33" s="74"/>
      <c r="U33" s="124" t="s">
        <v>47</v>
      </c>
      <c r="V33" s="124"/>
      <c r="W33" s="124"/>
    </row>
    <row r="34" spans="5:23">
      <c r="E34" s="122"/>
      <c r="F34" s="122"/>
      <c r="G34" s="122"/>
      <c r="H34" s="122"/>
      <c r="I34" s="122"/>
      <c r="J34" s="122"/>
      <c r="K34" s="122"/>
      <c r="L34" s="122"/>
      <c r="M34" s="122"/>
      <c r="N34" s="122"/>
      <c r="O34" s="122"/>
      <c r="P34" s="122"/>
      <c r="Q34" s="122"/>
      <c r="R34" s="122"/>
      <c r="S34" s="122"/>
      <c r="T34" s="74"/>
      <c r="U34" s="124"/>
      <c r="V34" s="124"/>
      <c r="W34" s="124"/>
    </row>
    <row r="35" spans="5:23">
      <c r="E35" s="122"/>
      <c r="F35" s="122"/>
      <c r="G35" s="122"/>
      <c r="H35" s="122"/>
      <c r="I35" s="122"/>
      <c r="J35" s="122"/>
      <c r="K35" s="122"/>
      <c r="L35" s="122"/>
      <c r="M35" s="122"/>
      <c r="N35" s="122"/>
      <c r="O35" s="122"/>
      <c r="P35" s="122"/>
      <c r="Q35" s="122"/>
      <c r="R35" s="122"/>
      <c r="S35" s="122"/>
      <c r="T35" s="74"/>
      <c r="U35" s="124"/>
      <c r="V35" s="124"/>
      <c r="W35" s="124"/>
    </row>
    <row r="36" spans="5:23">
      <c r="E36" s="122"/>
      <c r="F36" s="122"/>
      <c r="G36" s="122"/>
      <c r="H36" s="122"/>
      <c r="I36" s="122"/>
      <c r="J36" s="122"/>
      <c r="K36" s="122"/>
      <c r="L36" s="122"/>
      <c r="M36" s="122"/>
      <c r="N36" s="122"/>
      <c r="O36" s="122"/>
      <c r="P36" s="122"/>
      <c r="Q36" s="122"/>
      <c r="R36" s="122"/>
      <c r="S36" s="122"/>
      <c r="T36" s="74"/>
      <c r="U36" s="124"/>
      <c r="V36" s="124"/>
      <c r="W36" s="124"/>
    </row>
    <row r="37" spans="5:23" ht="30" customHeight="1">
      <c r="E37" s="122"/>
      <c r="F37" s="122"/>
      <c r="G37" s="122"/>
      <c r="H37" s="122"/>
      <c r="I37" s="122"/>
      <c r="J37" s="122"/>
      <c r="K37" s="122"/>
      <c r="L37" s="122"/>
      <c r="M37" s="122"/>
      <c r="N37" s="122"/>
      <c r="O37" s="122"/>
      <c r="P37" s="122"/>
      <c r="Q37" s="122"/>
      <c r="R37" s="122"/>
      <c r="S37" s="122"/>
      <c r="T37" s="74"/>
      <c r="U37" s="124"/>
      <c r="V37" s="124"/>
      <c r="W37" s="124"/>
    </row>
  </sheetData>
  <sheetProtection algorithmName="SHA-512" hashValue="wejr07qFOtuPc6rGq+iTkIZm8s9gkMmhX/xRkjtW6kMVhPNFvQ5/INY6Nfxtvy6FntkjFP5RmBt8saTVLWoDJw==" saltValue="USf5phWeNeyktx0xTfJVFg==" spinCount="100000" sheet="1" objects="1" scenarios="1"/>
  <mergeCells count="62">
    <mergeCell ref="Q6:S7"/>
    <mergeCell ref="J18:L19"/>
    <mergeCell ref="B20:C20"/>
    <mergeCell ref="H14:I15"/>
    <mergeCell ref="J14:L15"/>
    <mergeCell ref="M14:P15"/>
    <mergeCell ref="M18:P19"/>
    <mergeCell ref="E14:G15"/>
    <mergeCell ref="B11:C11"/>
    <mergeCell ref="B13:C13"/>
    <mergeCell ref="B15:C15"/>
    <mergeCell ref="B17:C17"/>
    <mergeCell ref="B19:C19"/>
    <mergeCell ref="H9:I10"/>
    <mergeCell ref="E2:W3"/>
    <mergeCell ref="U16:W25"/>
    <mergeCell ref="U27:W31"/>
    <mergeCell ref="B16:C16"/>
    <mergeCell ref="B2:C4"/>
    <mergeCell ref="B6:C6"/>
    <mergeCell ref="B8:C8"/>
    <mergeCell ref="B10:C10"/>
    <mergeCell ref="B12:C12"/>
    <mergeCell ref="B14:C14"/>
    <mergeCell ref="E9:G10"/>
    <mergeCell ref="B18:C18"/>
    <mergeCell ref="E12:G13"/>
    <mergeCell ref="H12:I13"/>
    <mergeCell ref="J16:L17"/>
    <mergeCell ref="Q18:S19"/>
    <mergeCell ref="E28:S37"/>
    <mergeCell ref="B21:C21"/>
    <mergeCell ref="U12:W13"/>
    <mergeCell ref="U33:W37"/>
    <mergeCell ref="E22:G23"/>
    <mergeCell ref="H22:I23"/>
    <mergeCell ref="J22:L23"/>
    <mergeCell ref="Q22:S23"/>
    <mergeCell ref="E20:G21"/>
    <mergeCell ref="H20:I21"/>
    <mergeCell ref="J20:L21"/>
    <mergeCell ref="M20:P21"/>
    <mergeCell ref="Q16:S17"/>
    <mergeCell ref="M16:P17"/>
    <mergeCell ref="J12:L13"/>
    <mergeCell ref="M12:P13"/>
    <mergeCell ref="E26:S27"/>
    <mergeCell ref="E16:G17"/>
    <mergeCell ref="H16:I17"/>
    <mergeCell ref="E5:N6"/>
    <mergeCell ref="U5:W11"/>
    <mergeCell ref="U14:W14"/>
    <mergeCell ref="E18:G19"/>
    <mergeCell ref="H18:I19"/>
    <mergeCell ref="M22:P23"/>
    <mergeCell ref="Q20:S21"/>
    <mergeCell ref="J9:L10"/>
    <mergeCell ref="M9:P10"/>
    <mergeCell ref="Q9:S10"/>
    <mergeCell ref="Q12:S13"/>
    <mergeCell ref="Q14:S15"/>
    <mergeCell ref="Q5:S5"/>
  </mergeCells>
  <dataValidations xWindow="1228" yWindow="570" count="3">
    <dataValidation allowBlank="1" showInputMessage="1" showErrorMessage="1" promptTitle="Hallazgo u Observacion" prompt="Indique cualquier Hallazgo u Observacion que amerite acciones de mejoramiento, asi como cualquier aclaración. Por Favor seguir las recomendaciones para la redaccion de hallazgos de la Guia de Auditoria Interna Basada en Riesgos V4 DAFP p 69" sqref="E28" xr:uid="{01FC1BF5-80CA-4162-A5E5-30777C4B4C09}"/>
    <dataValidation type="date" allowBlank="1" showInputMessage="1" showErrorMessage="1" promptTitle="Visualización en eKOGUI" prompt="Diligenciar la fecha de consulta en eKOGUI de la información a ingresar en esta hoja, formato (DD/MM/AAAA)" sqref="Q6:S7" xr:uid="{3830DA10-0922-4DA4-B831-05E5B00DF1C9}">
      <formula1>44927</formula1>
      <formula2>401769</formula2>
    </dataValidation>
    <dataValidation type="date" allowBlank="1" showInputMessage="1" showErrorMessage="1" sqref="J12:L23 Q12:S23" xr:uid="{5AB7D277-D0C4-43C0-9FBA-E2BB85BA13AC}">
      <formula1>42005</formula1>
      <formula2>45748</formula2>
    </dataValidation>
  </dataValidations>
  <hyperlinks>
    <hyperlink ref="B10:C10" location="Abogados!A1" display="Abogados" xr:uid="{79658562-28A5-4233-819D-27C2270F495B}"/>
    <hyperlink ref="B12:C12" location="Judiciales!A1" display="Judiciales" xr:uid="{F1FDAA72-FED4-4167-8076-CC465949EE09}"/>
    <hyperlink ref="B18:C18" location="Pagos!A1" display="Pagos" xr:uid="{F8ADA34A-108E-409D-9C59-C2D04301AFF5}"/>
    <hyperlink ref="B8:C8" location="Usuarios!A1" display="Usuarios" xr:uid="{2697C914-B91A-4EEA-8B36-5AD16D5D953A}"/>
    <hyperlink ref="B16:C16" location="'Comité de conciliación'!A1" display="Comité de conciliación" xr:uid="{05F45832-FE11-463A-B65D-B1F6A82F3C7B}"/>
    <hyperlink ref="B20:C20" location="Resumen!A1" display="Resumen general" xr:uid="{1881E495-9428-462E-8578-1499EF491766}"/>
    <hyperlink ref="B14:C14" location="Arbitramentos!A1" display="Arbitramentos" xr:uid="{EBBD004E-C611-4FF1-8246-C7F9EBDBCAAA}"/>
    <hyperlink ref="B6:C6" location="Portada!A1" display="Portada" xr:uid="{115B278E-831B-49A4-B0ED-3ABBB3DB219A}"/>
    <hyperlink ref="U12:W13" r:id="rId1" display="Acceder al manual" xr:uid="{37A36E14-98F8-4587-8C1F-460CE70FBAFC}"/>
  </hyperlinks>
  <pageMargins left="0.7" right="0.7" top="0.75" bottom="0.75" header="0.3" footer="0.3"/>
  <pageSetup orientation="portrait" r:id="rId2"/>
  <drawing r:id="rId3"/>
  <extLst>
    <ext xmlns:x14="http://schemas.microsoft.com/office/spreadsheetml/2009/9/main" uri="{CCE6A557-97BC-4b89-ADB6-D9C93CAAB3DF}">
      <x14:dataValidations xmlns:xm="http://schemas.microsoft.com/office/excel/2006/main" xWindow="1228" yWindow="570" count="1">
        <x14:dataValidation type="list" allowBlank="1" showInputMessage="1" showErrorMessage="1" promptTitle="Rol asignado Activo" prompt="Indique si tiene o no el Rol asignado Activo en el aplicativo Ekogui, un usuario puede tener uno o mas Roles Activos en el sistema. Relacionar los que apliquen. Si el Rol No aplica para su entidad Seleccione N/A" xr:uid="{62A8441C-17D1-4AB8-9049-711D8EDE5ADD}">
          <x14:formula1>
            <xm:f>Administrador!$A$2:$A$4</xm:f>
          </x14:formula1>
          <xm:sqref>H12:I23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D9F03-04B0-49B2-9652-A9A87B9F28ED}">
  <sheetPr codeName="Hoja3"/>
  <dimension ref="B2:X42"/>
  <sheetViews>
    <sheetView showRowColHeaders="0" topLeftCell="B1" zoomScale="50" zoomScaleNormal="50" workbookViewId="0">
      <selection activeCell="Q6" sqref="Q6:S7"/>
    </sheetView>
  </sheetViews>
  <sheetFormatPr baseColWidth="10" defaultColWidth="11.3828125" defaultRowHeight="14.6"/>
  <cols>
    <col min="1" max="1" width="0" style="2" hidden="1" customWidth="1"/>
    <col min="2" max="3" width="16.3046875" style="4" customWidth="1"/>
    <col min="4" max="6" width="9.15234375" style="2" customWidth="1"/>
    <col min="7" max="8" width="12.15234375" style="2" customWidth="1"/>
    <col min="9" max="9" width="9.15234375" style="2" customWidth="1"/>
    <col min="10" max="11" width="12.15234375" style="2" customWidth="1"/>
    <col min="12" max="12" width="9.15234375" style="2" customWidth="1"/>
    <col min="13" max="14" width="12.15234375" style="2" customWidth="1"/>
    <col min="15" max="15" width="9.15234375" style="2" customWidth="1"/>
    <col min="16" max="17" width="12.15234375" style="2" customWidth="1"/>
    <col min="18" max="19" width="9.15234375" style="2" customWidth="1"/>
    <col min="20" max="20" width="4.3046875" style="2" customWidth="1"/>
    <col min="21" max="29" width="9.15234375" style="2" customWidth="1"/>
    <col min="30" max="16384" width="11.3828125" style="2"/>
  </cols>
  <sheetData>
    <row r="2" spans="2:24" ht="15" customHeight="1">
      <c r="B2" s="92"/>
      <c r="C2" s="92"/>
      <c r="E2" s="89" t="s">
        <v>10</v>
      </c>
      <c r="F2" s="89"/>
      <c r="G2" s="89"/>
      <c r="H2" s="89"/>
      <c r="I2" s="89"/>
      <c r="J2" s="89"/>
      <c r="K2" s="89"/>
      <c r="L2" s="89"/>
      <c r="M2" s="89"/>
      <c r="N2" s="89"/>
      <c r="O2" s="89"/>
      <c r="P2" s="89"/>
      <c r="Q2" s="89"/>
      <c r="R2" s="89"/>
      <c r="S2" s="89"/>
      <c r="T2" s="89"/>
      <c r="U2" s="89"/>
      <c r="V2" s="89"/>
      <c r="W2" s="89"/>
      <c r="X2" s="89"/>
    </row>
    <row r="3" spans="2:24" ht="15.75" customHeight="1" thickBot="1">
      <c r="B3" s="92"/>
      <c r="C3" s="92"/>
      <c r="E3" s="90"/>
      <c r="F3" s="90"/>
      <c r="G3" s="90"/>
      <c r="H3" s="90"/>
      <c r="I3" s="90"/>
      <c r="J3" s="90"/>
      <c r="K3" s="90"/>
      <c r="L3" s="90"/>
      <c r="M3" s="90"/>
      <c r="N3" s="90"/>
      <c r="O3" s="90"/>
      <c r="P3" s="90"/>
      <c r="Q3" s="90"/>
      <c r="R3" s="90"/>
      <c r="S3" s="90"/>
      <c r="T3" s="90"/>
      <c r="U3" s="90"/>
      <c r="V3" s="90"/>
      <c r="W3" s="90"/>
      <c r="X3" s="90"/>
    </row>
    <row r="4" spans="2:24">
      <c r="B4" s="92"/>
      <c r="C4" s="92"/>
      <c r="E4" s="74"/>
      <c r="F4" s="74"/>
      <c r="G4" s="74"/>
      <c r="H4" s="74"/>
      <c r="I4" s="74"/>
      <c r="J4" s="74"/>
      <c r="K4" s="74"/>
      <c r="L4" s="74"/>
      <c r="M4" s="74"/>
      <c r="N4" s="74"/>
      <c r="O4" s="74"/>
      <c r="P4" s="74"/>
      <c r="Q4" s="74"/>
      <c r="R4" s="74"/>
      <c r="S4" s="74"/>
      <c r="T4" s="74"/>
      <c r="U4" s="74"/>
      <c r="V4" s="74"/>
      <c r="W4" s="74"/>
      <c r="X4" s="74"/>
    </row>
    <row r="5" spans="2:24" ht="15" customHeight="1">
      <c r="E5" s="145" t="s">
        <v>48</v>
      </c>
      <c r="F5" s="145"/>
      <c r="G5" s="145"/>
      <c r="H5" s="145"/>
      <c r="I5" s="145"/>
      <c r="J5" s="145"/>
      <c r="K5" s="145"/>
      <c r="L5" s="145"/>
      <c r="M5" s="145"/>
      <c r="N5" s="145"/>
      <c r="O5" s="145"/>
      <c r="P5" s="9"/>
      <c r="Q5" s="121" t="s">
        <v>23</v>
      </c>
      <c r="R5" s="121"/>
      <c r="S5" s="121"/>
      <c r="T5" s="74"/>
      <c r="U5" s="104" t="s">
        <v>49</v>
      </c>
      <c r="V5" s="104"/>
      <c r="W5" s="104"/>
      <c r="X5" s="104"/>
    </row>
    <row r="6" spans="2:24" ht="17.600000000000001">
      <c r="B6" s="93" t="s">
        <v>4</v>
      </c>
      <c r="C6" s="93"/>
      <c r="E6" s="145"/>
      <c r="F6" s="145"/>
      <c r="G6" s="145"/>
      <c r="H6" s="145"/>
      <c r="I6" s="145"/>
      <c r="J6" s="145"/>
      <c r="K6" s="145"/>
      <c r="L6" s="145"/>
      <c r="M6" s="145"/>
      <c r="N6" s="145"/>
      <c r="O6" s="145"/>
      <c r="P6" s="10"/>
      <c r="Q6" s="135">
        <v>45705</v>
      </c>
      <c r="R6" s="135"/>
      <c r="S6" s="135"/>
      <c r="T6" s="74"/>
      <c r="U6" s="104"/>
      <c r="V6" s="104"/>
      <c r="W6" s="104"/>
      <c r="X6" s="104"/>
    </row>
    <row r="7" spans="2:24" ht="15">
      <c r="B7" s="3"/>
      <c r="C7" s="3"/>
      <c r="E7" s="74"/>
      <c r="F7" s="74"/>
      <c r="G7" s="74"/>
      <c r="H7" s="74"/>
      <c r="I7" s="74"/>
      <c r="J7" s="74"/>
      <c r="K7" s="74"/>
      <c r="L7" s="74"/>
      <c r="M7" s="74"/>
      <c r="N7" s="74"/>
      <c r="O7" s="74"/>
      <c r="P7" s="10"/>
      <c r="Q7" s="135"/>
      <c r="R7" s="135"/>
      <c r="S7" s="135"/>
      <c r="T7" s="74"/>
      <c r="U7" s="104"/>
      <c r="V7" s="104"/>
      <c r="W7" s="104"/>
      <c r="X7" s="104"/>
    </row>
    <row r="8" spans="2:24" ht="17.600000000000001">
      <c r="B8" s="93" t="s">
        <v>8</v>
      </c>
      <c r="C8" s="93"/>
      <c r="E8" s="74"/>
      <c r="F8" s="74"/>
      <c r="G8" s="74"/>
      <c r="H8" s="11"/>
      <c r="I8" s="11"/>
      <c r="J8" s="11"/>
      <c r="K8" s="11"/>
      <c r="L8" s="11"/>
      <c r="M8" s="11"/>
      <c r="N8" s="74"/>
      <c r="O8" s="74"/>
      <c r="P8" s="74"/>
      <c r="Q8" s="74"/>
      <c r="R8" s="74"/>
      <c r="S8" s="74"/>
      <c r="T8" s="74"/>
      <c r="U8" s="104"/>
      <c r="V8" s="104"/>
      <c r="W8" s="104"/>
      <c r="X8" s="104"/>
    </row>
    <row r="9" spans="2:24" ht="15" customHeight="1">
      <c r="B9" s="3"/>
      <c r="C9" s="3"/>
      <c r="E9" s="74"/>
      <c r="F9" s="74"/>
      <c r="G9" s="144">
        <v>23</v>
      </c>
      <c r="H9" s="144"/>
      <c r="I9" s="74"/>
      <c r="J9" s="144">
        <v>22</v>
      </c>
      <c r="K9" s="144"/>
      <c r="L9" s="74"/>
      <c r="M9" s="144">
        <v>1</v>
      </c>
      <c r="N9" s="144"/>
      <c r="O9" s="74"/>
      <c r="P9" s="144">
        <v>1</v>
      </c>
      <c r="Q9" s="144"/>
      <c r="R9" s="74"/>
      <c r="S9" s="74"/>
      <c r="T9" s="74"/>
      <c r="U9" s="104"/>
      <c r="V9" s="104"/>
      <c r="W9" s="104"/>
      <c r="X9" s="104"/>
    </row>
    <row r="10" spans="2:24" ht="15" customHeight="1">
      <c r="B10" s="93" t="s">
        <v>10</v>
      </c>
      <c r="C10" s="93"/>
      <c r="E10" s="74"/>
      <c r="F10" s="74"/>
      <c r="G10" s="144"/>
      <c r="H10" s="144"/>
      <c r="I10" s="74"/>
      <c r="J10" s="144"/>
      <c r="K10" s="144"/>
      <c r="L10" s="74"/>
      <c r="M10" s="144"/>
      <c r="N10" s="144"/>
      <c r="O10" s="74"/>
      <c r="P10" s="144"/>
      <c r="Q10" s="144"/>
      <c r="R10" s="74"/>
      <c r="S10" s="74"/>
      <c r="T10" s="74"/>
      <c r="U10" s="104"/>
      <c r="V10" s="104"/>
      <c r="W10" s="104"/>
      <c r="X10" s="104"/>
    </row>
    <row r="11" spans="2:24" ht="15" customHeight="1">
      <c r="B11" s="93"/>
      <c r="C11" s="93"/>
      <c r="E11" s="74"/>
      <c r="F11" s="74"/>
      <c r="G11" s="144"/>
      <c r="H11" s="144"/>
      <c r="I11" s="74"/>
      <c r="J11" s="144"/>
      <c r="K11" s="144"/>
      <c r="L11" s="74"/>
      <c r="M11" s="144"/>
      <c r="N11" s="144"/>
      <c r="O11" s="74"/>
      <c r="P11" s="144"/>
      <c r="Q11" s="144"/>
      <c r="R11" s="74"/>
      <c r="S11" s="74"/>
      <c r="T11" s="74"/>
      <c r="U11" s="104"/>
      <c r="V11" s="104"/>
      <c r="W11" s="104"/>
      <c r="X11" s="104"/>
    </row>
    <row r="12" spans="2:24" ht="15" customHeight="1">
      <c r="B12" s="93" t="s">
        <v>11</v>
      </c>
      <c r="C12" s="93"/>
      <c r="E12" s="74"/>
      <c r="F12" s="74"/>
      <c r="G12" s="137" t="s">
        <v>50</v>
      </c>
      <c r="H12" s="137"/>
      <c r="I12" s="74"/>
      <c r="J12" s="137" t="s">
        <v>51</v>
      </c>
      <c r="K12" s="137"/>
      <c r="L12" s="74"/>
      <c r="M12" s="137" t="s">
        <v>52</v>
      </c>
      <c r="N12" s="137"/>
      <c r="O12" s="74"/>
      <c r="P12" s="137" t="s">
        <v>53</v>
      </c>
      <c r="Q12" s="137"/>
      <c r="R12" s="74"/>
      <c r="S12" s="74"/>
      <c r="T12" s="74"/>
      <c r="U12" s="123" t="s">
        <v>21</v>
      </c>
      <c r="V12" s="123"/>
      <c r="W12" s="123"/>
      <c r="X12" s="123"/>
    </row>
    <row r="13" spans="2:24" ht="19.5" customHeight="1">
      <c r="B13" s="93"/>
      <c r="C13" s="93"/>
      <c r="E13" s="74"/>
      <c r="F13" s="74"/>
      <c r="G13" s="137"/>
      <c r="H13" s="137"/>
      <c r="I13" s="74"/>
      <c r="J13" s="137"/>
      <c r="K13" s="137"/>
      <c r="L13" s="74"/>
      <c r="M13" s="137"/>
      <c r="N13" s="137"/>
      <c r="O13" s="74"/>
      <c r="P13" s="137"/>
      <c r="Q13" s="137"/>
      <c r="R13" s="74"/>
      <c r="S13" s="74"/>
      <c r="T13" s="74"/>
      <c r="U13" s="123"/>
      <c r="V13" s="123"/>
      <c r="W13" s="123"/>
      <c r="X13" s="123"/>
    </row>
    <row r="14" spans="2:24" ht="17.600000000000001">
      <c r="B14" s="93" t="s">
        <v>12</v>
      </c>
      <c r="C14" s="93"/>
      <c r="E14" s="74"/>
      <c r="F14" s="74"/>
      <c r="G14" s="137"/>
      <c r="H14" s="137"/>
      <c r="I14" s="74"/>
      <c r="J14" s="137"/>
      <c r="K14" s="137"/>
      <c r="L14" s="74"/>
      <c r="M14" s="137"/>
      <c r="N14" s="137"/>
      <c r="O14" s="74"/>
      <c r="P14" s="137"/>
      <c r="Q14" s="137"/>
      <c r="R14" s="74"/>
      <c r="S14" s="74"/>
      <c r="T14" s="74"/>
      <c r="U14" s="143"/>
      <c r="V14" s="143"/>
      <c r="W14" s="143"/>
      <c r="X14" s="143"/>
    </row>
    <row r="15" spans="2:24" ht="17.600000000000001">
      <c r="B15" s="93"/>
      <c r="C15" s="93"/>
      <c r="E15" s="74"/>
      <c r="F15" s="74"/>
      <c r="G15" s="74"/>
      <c r="H15" s="75">
        <f>+J9*25%</f>
        <v>5.5</v>
      </c>
      <c r="I15" s="75">
        <f>+IF(J9&lt;10,J9,IF(H15&lt;10,10,H15))</f>
        <v>10</v>
      </c>
      <c r="J15" s="74"/>
      <c r="K15" s="74"/>
      <c r="L15" s="74"/>
      <c r="M15" s="74"/>
      <c r="N15" s="74"/>
      <c r="O15" s="74"/>
      <c r="P15" s="74"/>
      <c r="Q15" s="74"/>
      <c r="R15" s="74"/>
      <c r="S15" s="74"/>
      <c r="T15" s="74"/>
      <c r="U15" s="74"/>
      <c r="V15" s="74"/>
      <c r="W15" s="74"/>
      <c r="X15" s="74"/>
    </row>
    <row r="16" spans="2:24" ht="15.75" customHeight="1">
      <c r="B16" s="93" t="s">
        <v>17</v>
      </c>
      <c r="C16" s="93"/>
      <c r="E16" s="74"/>
      <c r="F16" s="74"/>
      <c r="G16" s="74"/>
      <c r="H16" s="74"/>
      <c r="I16" s="74"/>
      <c r="J16" s="74"/>
      <c r="K16" s="74"/>
      <c r="L16" s="74"/>
      <c r="M16" s="74"/>
      <c r="N16" s="74"/>
      <c r="O16" s="74"/>
      <c r="P16" s="74"/>
      <c r="Q16" s="74"/>
      <c r="R16" s="74"/>
      <c r="S16" s="74"/>
      <c r="T16" s="74"/>
      <c r="U16" s="124" t="s">
        <v>54</v>
      </c>
      <c r="V16" s="124"/>
      <c r="W16" s="124"/>
      <c r="X16" s="124"/>
    </row>
    <row r="17" spans="2:24" ht="15" customHeight="1">
      <c r="B17" s="93"/>
      <c r="C17" s="93"/>
      <c r="E17" s="137" t="str">
        <f>"Seleccione una muestra de "&amp;I15&amp;" abogados activos y complete los siguientes datos:"</f>
        <v>Seleccione una muestra de 10 abogados activos y complete los siguientes datos:</v>
      </c>
      <c r="F17" s="137"/>
      <c r="G17" s="137"/>
      <c r="H17" s="137"/>
      <c r="I17" s="137"/>
      <c r="J17" s="137"/>
      <c r="K17" s="74"/>
      <c r="L17" s="137" t="s">
        <v>55</v>
      </c>
      <c r="M17" s="137"/>
      <c r="N17" s="137"/>
      <c r="O17" s="137"/>
      <c r="P17" s="137"/>
      <c r="Q17" s="137"/>
      <c r="R17" s="74"/>
      <c r="S17" s="74"/>
      <c r="T17" s="74"/>
      <c r="U17" s="124"/>
      <c r="V17" s="124"/>
      <c r="W17" s="124"/>
      <c r="X17" s="124"/>
    </row>
    <row r="18" spans="2:24" ht="17.600000000000001">
      <c r="B18" s="93" t="s">
        <v>18</v>
      </c>
      <c r="C18" s="93"/>
      <c r="E18" s="137"/>
      <c r="F18" s="137"/>
      <c r="G18" s="137"/>
      <c r="H18" s="137"/>
      <c r="I18" s="137"/>
      <c r="J18" s="137"/>
      <c r="K18" s="74"/>
      <c r="L18" s="137"/>
      <c r="M18" s="137"/>
      <c r="N18" s="137"/>
      <c r="O18" s="137"/>
      <c r="P18" s="137"/>
      <c r="Q18" s="137"/>
      <c r="R18" s="74"/>
      <c r="S18" s="74"/>
      <c r="T18" s="74"/>
      <c r="U18" s="124"/>
      <c r="V18" s="124"/>
      <c r="W18" s="124"/>
      <c r="X18" s="124"/>
    </row>
    <row r="19" spans="2:24" ht="17.600000000000001">
      <c r="B19" s="93"/>
      <c r="C19" s="93"/>
      <c r="E19" s="124" t="str">
        <f>"De la muestra de "&amp;I15&amp;", cuantos tienen el nombre correcto"</f>
        <v>De la muestra de 10, cuantos tienen el nombre correcto</v>
      </c>
      <c r="F19" s="124"/>
      <c r="G19" s="124"/>
      <c r="H19" s="124"/>
      <c r="I19" s="139">
        <v>10</v>
      </c>
      <c r="J19" s="108"/>
      <c r="K19" s="74"/>
      <c r="L19" s="124" t="s">
        <v>56</v>
      </c>
      <c r="M19" s="124"/>
      <c r="N19" s="124"/>
      <c r="O19" s="124"/>
      <c r="P19" s="139">
        <v>6</v>
      </c>
      <c r="Q19" s="108"/>
      <c r="R19" s="74"/>
      <c r="S19" s="74"/>
      <c r="T19" s="74"/>
      <c r="U19" s="124"/>
      <c r="V19" s="124"/>
      <c r="W19" s="124"/>
      <c r="X19" s="124"/>
    </row>
    <row r="20" spans="2:24" ht="17.600000000000001">
      <c r="B20" s="93" t="s">
        <v>19</v>
      </c>
      <c r="C20" s="93"/>
      <c r="E20" s="124"/>
      <c r="F20" s="124"/>
      <c r="G20" s="124"/>
      <c r="H20" s="124"/>
      <c r="I20" s="139"/>
      <c r="J20" s="108"/>
      <c r="K20" s="74"/>
      <c r="L20" s="124"/>
      <c r="M20" s="124"/>
      <c r="N20" s="124"/>
      <c r="O20" s="124"/>
      <c r="P20" s="139"/>
      <c r="Q20" s="108"/>
      <c r="R20" s="76">
        <f>+P19*2</f>
        <v>12</v>
      </c>
      <c r="S20" s="76"/>
      <c r="T20" s="74"/>
      <c r="U20" s="124"/>
      <c r="V20" s="124"/>
      <c r="W20" s="124"/>
      <c r="X20" s="124"/>
    </row>
    <row r="21" spans="2:24">
      <c r="E21" s="138" t="str">
        <f>"De la muestra de "&amp;I15&amp;", cuantos tienen el correo electrónico correcto"</f>
        <v>De la muestra de 10, cuantos tienen el correo electrónico correcto</v>
      </c>
      <c r="F21" s="138"/>
      <c r="G21" s="138"/>
      <c r="H21" s="138"/>
      <c r="I21" s="140">
        <v>10</v>
      </c>
      <c r="J21" s="141"/>
      <c r="K21" s="74"/>
      <c r="L21" s="138" t="s">
        <v>57</v>
      </c>
      <c r="M21" s="138"/>
      <c r="N21" s="138"/>
      <c r="O21" s="138"/>
      <c r="P21" s="140">
        <v>16</v>
      </c>
      <c r="Q21" s="141"/>
      <c r="R21" s="75"/>
      <c r="S21" s="75"/>
      <c r="T21" s="74"/>
      <c r="U21" s="124"/>
      <c r="V21" s="124"/>
      <c r="W21" s="124"/>
      <c r="X21" s="124"/>
    </row>
    <row r="22" spans="2:24">
      <c r="E22" s="138"/>
      <c r="F22" s="138"/>
      <c r="G22" s="138"/>
      <c r="H22" s="138"/>
      <c r="I22" s="140"/>
      <c r="J22" s="141"/>
      <c r="K22" s="74"/>
      <c r="L22" s="138"/>
      <c r="M22" s="138"/>
      <c r="N22" s="138"/>
      <c r="O22" s="138"/>
      <c r="P22" s="140"/>
      <c r="Q22" s="141"/>
      <c r="R22" s="76">
        <f>+P21*1</f>
        <v>16</v>
      </c>
      <c r="S22" s="76"/>
      <c r="T22" s="74"/>
      <c r="U22" s="124"/>
      <c r="V22" s="124"/>
      <c r="W22" s="124"/>
      <c r="X22" s="124"/>
    </row>
    <row r="23" spans="2:24" ht="15" customHeight="1">
      <c r="E23" s="124" t="str">
        <f>"De la muestra de "&amp;I15&amp;", cuantos tienen la fecha de nacimiento correcta"</f>
        <v>De la muestra de 10, cuantos tienen la fecha de nacimiento correcta</v>
      </c>
      <c r="F23" s="124"/>
      <c r="G23" s="124"/>
      <c r="H23" s="124"/>
      <c r="I23" s="139">
        <v>10</v>
      </c>
      <c r="J23" s="108"/>
      <c r="K23" s="74"/>
      <c r="L23" s="124" t="s">
        <v>58</v>
      </c>
      <c r="M23" s="124"/>
      <c r="N23" s="124"/>
      <c r="O23" s="124"/>
      <c r="P23" s="139">
        <v>0</v>
      </c>
      <c r="Q23" s="108"/>
      <c r="R23" s="75"/>
      <c r="S23" s="75"/>
      <c r="T23" s="74"/>
      <c r="U23" s="124"/>
      <c r="V23" s="124"/>
      <c r="W23" s="124"/>
      <c r="X23" s="124"/>
    </row>
    <row r="24" spans="2:24">
      <c r="E24" s="124"/>
      <c r="F24" s="124"/>
      <c r="G24" s="124"/>
      <c r="H24" s="124"/>
      <c r="I24" s="139"/>
      <c r="J24" s="108"/>
      <c r="K24" s="74"/>
      <c r="L24" s="124"/>
      <c r="M24" s="124"/>
      <c r="N24" s="124"/>
      <c r="O24" s="124"/>
      <c r="P24" s="139"/>
      <c r="Q24" s="108"/>
      <c r="R24" s="76">
        <f>IFERROR(LOOKUP(O23,Administrador!$L$9:$L$11,Administrador!$M$9:$M$11),0)</f>
        <v>0</v>
      </c>
      <c r="S24" s="76"/>
      <c r="T24" s="74"/>
      <c r="U24" s="124"/>
      <c r="V24" s="124"/>
      <c r="W24" s="124"/>
      <c r="X24" s="124"/>
    </row>
    <row r="25" spans="2:24">
      <c r="E25" s="74"/>
      <c r="F25" s="74"/>
      <c r="G25" s="74"/>
      <c r="H25" s="74"/>
      <c r="I25" s="74"/>
      <c r="J25" s="74"/>
      <c r="K25" s="74"/>
      <c r="L25" s="138" t="s">
        <v>59</v>
      </c>
      <c r="M25" s="138"/>
      <c r="N25" s="138"/>
      <c r="O25" s="138"/>
      <c r="P25" s="140">
        <v>0</v>
      </c>
      <c r="Q25" s="141"/>
      <c r="R25" s="75"/>
      <c r="S25" s="75"/>
      <c r="T25" s="74"/>
      <c r="U25" s="124"/>
      <c r="V25" s="124"/>
      <c r="W25" s="124"/>
      <c r="X25" s="124"/>
    </row>
    <row r="26" spans="2:24">
      <c r="E26" s="74"/>
      <c r="F26" s="74"/>
      <c r="G26" s="74"/>
      <c r="H26" s="74"/>
      <c r="I26" s="74"/>
      <c r="J26" s="74"/>
      <c r="K26" s="74"/>
      <c r="L26" s="138"/>
      <c r="M26" s="138"/>
      <c r="N26" s="138"/>
      <c r="O26" s="138"/>
      <c r="P26" s="140"/>
      <c r="Q26" s="141"/>
      <c r="R26" s="76">
        <f>IFERROR(LOOKUP(O25,Administrador!$L$9:$L$11,Administrador!$M$9:$M$11),0)</f>
        <v>0</v>
      </c>
      <c r="S26" s="76"/>
      <c r="T26" s="74"/>
      <c r="U26" s="124"/>
      <c r="V26" s="124"/>
      <c r="W26" s="124"/>
      <c r="X26" s="124"/>
    </row>
    <row r="27" spans="2:24">
      <c r="E27" s="74"/>
      <c r="F27" s="74"/>
      <c r="G27" s="74"/>
      <c r="H27" s="74"/>
      <c r="I27" s="74"/>
      <c r="J27" s="74"/>
      <c r="K27" s="74"/>
      <c r="L27" s="74"/>
      <c r="M27" s="74"/>
      <c r="N27" s="74"/>
      <c r="O27" s="74"/>
      <c r="P27" s="74"/>
      <c r="Q27" s="74"/>
      <c r="R27" s="74"/>
      <c r="S27" s="74"/>
      <c r="T27" s="74"/>
      <c r="U27" s="74"/>
      <c r="V27" s="74"/>
      <c r="W27" s="74"/>
      <c r="X27" s="74"/>
    </row>
    <row r="28" spans="2:24" ht="15" customHeight="1">
      <c r="E28" s="74"/>
      <c r="F28" s="74"/>
      <c r="G28" s="74"/>
      <c r="H28" s="74"/>
      <c r="I28" s="74"/>
      <c r="J28" s="74"/>
      <c r="K28" s="74"/>
      <c r="L28" s="74"/>
      <c r="M28" s="74"/>
      <c r="N28" s="74"/>
      <c r="O28" s="74"/>
      <c r="P28" s="74"/>
      <c r="Q28" s="74"/>
      <c r="R28" s="74"/>
      <c r="S28" s="74"/>
      <c r="T28" s="74"/>
      <c r="U28" s="124" t="s">
        <v>60</v>
      </c>
      <c r="V28" s="124"/>
      <c r="W28" s="124"/>
      <c r="X28" s="124"/>
    </row>
    <row r="29" spans="2:24" ht="25.5" customHeight="1">
      <c r="E29" s="142" t="s">
        <v>44</v>
      </c>
      <c r="F29" s="142"/>
      <c r="G29" s="142"/>
      <c r="H29" s="142"/>
      <c r="I29" s="142"/>
      <c r="J29" s="142"/>
      <c r="K29" s="142"/>
      <c r="L29" s="142"/>
      <c r="M29" s="142"/>
      <c r="N29" s="142"/>
      <c r="O29" s="142"/>
      <c r="P29" s="142"/>
      <c r="Q29" s="142"/>
      <c r="R29" s="142"/>
      <c r="S29" s="142"/>
      <c r="T29" s="74"/>
      <c r="U29" s="124"/>
      <c r="V29" s="124"/>
      <c r="W29" s="124"/>
      <c r="X29" s="124"/>
    </row>
    <row r="30" spans="2:24">
      <c r="E30" s="122" t="s">
        <v>61</v>
      </c>
      <c r="F30" s="122"/>
      <c r="G30" s="122"/>
      <c r="H30" s="122"/>
      <c r="I30" s="122"/>
      <c r="J30" s="122"/>
      <c r="K30" s="122"/>
      <c r="L30" s="122"/>
      <c r="M30" s="122"/>
      <c r="N30" s="122"/>
      <c r="O30" s="122"/>
      <c r="P30" s="122"/>
      <c r="Q30" s="122"/>
      <c r="R30" s="122"/>
      <c r="S30" s="122"/>
      <c r="T30" s="74"/>
      <c r="U30" s="124"/>
      <c r="V30" s="124"/>
      <c r="W30" s="124"/>
      <c r="X30" s="124"/>
    </row>
    <row r="31" spans="2:24">
      <c r="E31" s="122"/>
      <c r="F31" s="122"/>
      <c r="G31" s="122"/>
      <c r="H31" s="122"/>
      <c r="I31" s="122"/>
      <c r="J31" s="122"/>
      <c r="K31" s="122"/>
      <c r="L31" s="122"/>
      <c r="M31" s="122"/>
      <c r="N31" s="122"/>
      <c r="O31" s="122"/>
      <c r="P31" s="122"/>
      <c r="Q31" s="122"/>
      <c r="R31" s="122"/>
      <c r="S31" s="122"/>
      <c r="T31" s="74"/>
      <c r="U31" s="124"/>
      <c r="V31" s="124"/>
      <c r="W31" s="124"/>
      <c r="X31" s="124"/>
    </row>
    <row r="32" spans="2:24">
      <c r="E32" s="122"/>
      <c r="F32" s="122"/>
      <c r="G32" s="122"/>
      <c r="H32" s="122"/>
      <c r="I32" s="122"/>
      <c r="J32" s="122"/>
      <c r="K32" s="122"/>
      <c r="L32" s="122"/>
      <c r="M32" s="122"/>
      <c r="N32" s="122"/>
      <c r="O32" s="122"/>
      <c r="P32" s="122"/>
      <c r="Q32" s="122"/>
      <c r="R32" s="122"/>
      <c r="S32" s="122"/>
      <c r="T32" s="74"/>
      <c r="U32" s="124"/>
      <c r="V32" s="124"/>
      <c r="W32" s="124"/>
      <c r="X32" s="124"/>
    </row>
    <row r="33" spans="5:24">
      <c r="E33" s="122"/>
      <c r="F33" s="122"/>
      <c r="G33" s="122"/>
      <c r="H33" s="122"/>
      <c r="I33" s="122"/>
      <c r="J33" s="122"/>
      <c r="K33" s="122"/>
      <c r="L33" s="122"/>
      <c r="M33" s="122"/>
      <c r="N33" s="122"/>
      <c r="O33" s="122"/>
      <c r="P33" s="122"/>
      <c r="Q33" s="122"/>
      <c r="R33" s="122"/>
      <c r="S33" s="122"/>
      <c r="T33" s="74"/>
      <c r="U33" s="124"/>
      <c r="V33" s="124"/>
      <c r="W33" s="124"/>
      <c r="X33" s="124"/>
    </row>
    <row r="34" spans="5:24">
      <c r="E34" s="122"/>
      <c r="F34" s="122"/>
      <c r="G34" s="122"/>
      <c r="H34" s="122"/>
      <c r="I34" s="122"/>
      <c r="J34" s="122"/>
      <c r="K34" s="122"/>
      <c r="L34" s="122"/>
      <c r="M34" s="122"/>
      <c r="N34" s="122"/>
      <c r="O34" s="122"/>
      <c r="P34" s="122"/>
      <c r="Q34" s="122"/>
      <c r="R34" s="122"/>
      <c r="S34" s="122"/>
      <c r="T34" s="74"/>
      <c r="U34" s="124"/>
      <c r="V34" s="124"/>
      <c r="W34" s="124"/>
      <c r="X34" s="124"/>
    </row>
    <row r="35" spans="5:24" ht="19.5" customHeight="1">
      <c r="E35" s="122"/>
      <c r="F35" s="122"/>
      <c r="G35" s="122"/>
      <c r="H35" s="122"/>
      <c r="I35" s="122"/>
      <c r="J35" s="122"/>
      <c r="K35" s="122"/>
      <c r="L35" s="122"/>
      <c r="M35" s="122"/>
      <c r="N35" s="122"/>
      <c r="O35" s="122"/>
      <c r="P35" s="122"/>
      <c r="Q35" s="122"/>
      <c r="R35" s="122"/>
      <c r="S35" s="122"/>
      <c r="T35" s="74"/>
      <c r="U35" s="124"/>
      <c r="V35" s="124"/>
      <c r="W35" s="124"/>
      <c r="X35" s="124"/>
    </row>
    <row r="36" spans="5:24">
      <c r="E36" s="122"/>
      <c r="F36" s="122"/>
      <c r="G36" s="122"/>
      <c r="H36" s="122"/>
      <c r="I36" s="122"/>
      <c r="J36" s="122"/>
      <c r="K36" s="122"/>
      <c r="L36" s="122"/>
      <c r="M36" s="122"/>
      <c r="N36" s="122"/>
      <c r="O36" s="122"/>
      <c r="P36" s="122"/>
      <c r="Q36" s="122"/>
      <c r="R36" s="122"/>
      <c r="S36" s="122"/>
      <c r="T36" s="74"/>
      <c r="U36" s="124"/>
      <c r="V36" s="124"/>
      <c r="W36" s="124"/>
      <c r="X36" s="124"/>
    </row>
    <row r="37" spans="5:24">
      <c r="E37" s="122"/>
      <c r="F37" s="122"/>
      <c r="G37" s="122"/>
      <c r="H37" s="122"/>
      <c r="I37" s="122"/>
      <c r="J37" s="122"/>
      <c r="K37" s="122"/>
      <c r="L37" s="122"/>
      <c r="M37" s="122"/>
      <c r="N37" s="122"/>
      <c r="O37" s="122"/>
      <c r="P37" s="122"/>
      <c r="Q37" s="122"/>
      <c r="R37" s="122"/>
      <c r="S37" s="122"/>
      <c r="T37" s="74"/>
      <c r="U37" s="124"/>
      <c r="V37" s="124"/>
      <c r="W37" s="124"/>
      <c r="X37" s="124"/>
    </row>
    <row r="38" spans="5:24">
      <c r="E38" s="122"/>
      <c r="F38" s="122"/>
      <c r="G38" s="122"/>
      <c r="H38" s="122"/>
      <c r="I38" s="122"/>
      <c r="J38" s="122"/>
      <c r="K38" s="122"/>
      <c r="L38" s="122"/>
      <c r="M38" s="122"/>
      <c r="N38" s="122"/>
      <c r="O38" s="122"/>
      <c r="P38" s="122"/>
      <c r="Q38" s="122"/>
      <c r="R38" s="122"/>
      <c r="S38" s="122"/>
      <c r="T38" s="74"/>
      <c r="U38" s="124"/>
      <c r="V38" s="124"/>
      <c r="W38" s="124"/>
      <c r="X38" s="124"/>
    </row>
    <row r="42" spans="5:24" ht="17.25" customHeight="1"/>
  </sheetData>
  <sheetProtection algorithmName="SHA-512" hashValue="vUrWa1atz/CxB76dSUv4h9YYQZQ2gGjUVuoxqI/QEfT4/XJKiZ18OUcYNWrOWrdcI59xlVPInfvsXZIz+MSsjA==" saltValue="A8PcGJ1hhh6uRL3i3akpDg==" spinCount="100000" sheet="1"/>
  <mergeCells count="49">
    <mergeCell ref="B16:C16"/>
    <mergeCell ref="B18:C18"/>
    <mergeCell ref="G12:H14"/>
    <mergeCell ref="E30:S38"/>
    <mergeCell ref="B20:C20"/>
    <mergeCell ref="B12:C12"/>
    <mergeCell ref="B14:C14"/>
    <mergeCell ref="B13:C13"/>
    <mergeCell ref="B15:C15"/>
    <mergeCell ref="B17:C17"/>
    <mergeCell ref="B19:C19"/>
    <mergeCell ref="E17:J18"/>
    <mergeCell ref="E19:H20"/>
    <mergeCell ref="E21:H22"/>
    <mergeCell ref="E23:H24"/>
    <mergeCell ref="I19:J20"/>
    <mergeCell ref="B2:C4"/>
    <mergeCell ref="B6:C6"/>
    <mergeCell ref="G9:H11"/>
    <mergeCell ref="B8:C8"/>
    <mergeCell ref="B10:C10"/>
    <mergeCell ref="B11:C11"/>
    <mergeCell ref="E5:O6"/>
    <mergeCell ref="M9:N11"/>
    <mergeCell ref="E2:X3"/>
    <mergeCell ref="U5:X11"/>
    <mergeCell ref="U14:X14"/>
    <mergeCell ref="U12:X13"/>
    <mergeCell ref="J9:K11"/>
    <mergeCell ref="Q5:S5"/>
    <mergeCell ref="Q6:S7"/>
    <mergeCell ref="J12:K14"/>
    <mergeCell ref="M12:N14"/>
    <mergeCell ref="P9:Q11"/>
    <mergeCell ref="P12:Q14"/>
    <mergeCell ref="U28:X38"/>
    <mergeCell ref="L17:Q18"/>
    <mergeCell ref="L19:O20"/>
    <mergeCell ref="L21:O22"/>
    <mergeCell ref="L23:O24"/>
    <mergeCell ref="L25:O26"/>
    <mergeCell ref="P19:Q20"/>
    <mergeCell ref="P21:Q22"/>
    <mergeCell ref="P23:Q24"/>
    <mergeCell ref="P25:Q26"/>
    <mergeCell ref="E29:S29"/>
    <mergeCell ref="I21:J22"/>
    <mergeCell ref="I23:J24"/>
    <mergeCell ref="U16:X26"/>
  </mergeCells>
  <dataValidations xWindow="1135" yWindow="399" count="2">
    <dataValidation allowBlank="1" showInputMessage="1" showErrorMessage="1" prompt="Indique si tiene o no el Rol asignado Activo en el aplicativo Ekogui, un usuario puede tener uno o mas Roles Activos en el sistema. Relacionar los que apliquen. Si el Rol No aplica para su entidad Seleccione N/A" sqref="G9:H11" xr:uid="{77F0F486-54E2-483E-8A80-A6BB4ED29308}"/>
    <dataValidation type="date" allowBlank="1" showInputMessage="1" showErrorMessage="1" promptTitle="Generación del reporte" prompt="Diligenciar la fecha de consulta en el sistema eKOGUI de la información a ingresar en esta hoja.  Formato (DD/MM/AAAA)" sqref="Q6:S7" xr:uid="{55C56DB1-BF26-4942-B25E-00140FDB23CE}">
      <formula1>44927</formula1>
      <formula2>47484</formula2>
    </dataValidation>
  </dataValidations>
  <hyperlinks>
    <hyperlink ref="B10:C10" location="Abogados!A1" display="Abogados" xr:uid="{69788417-DC8F-41F0-867E-0FEB2CCA9C37}"/>
    <hyperlink ref="B12:C12" location="Judiciales!A1" display="Judiciales" xr:uid="{79032A05-2CFE-46C0-B4D1-DAF26C7FFDB2}"/>
    <hyperlink ref="B18:C18" location="Pagos!A1" display="Pagos" xr:uid="{1EBD2C7E-D7E5-4483-9255-6B908B635DB0}"/>
    <hyperlink ref="B8:C8" location="Usuarios!A1" display="Usuarios" xr:uid="{ED952548-B18A-4899-848C-E75469182874}"/>
    <hyperlink ref="B16:C16" location="'Comité de conciliación'!A1" display="Comité de conciliación" xr:uid="{197D26D2-569C-493D-B3BE-9F9FEAFF6809}"/>
    <hyperlink ref="B20:C20" location="Resumen!A1" display="Resumen general" xr:uid="{6968133E-AEDC-498A-99D9-3333493A3A1D}"/>
    <hyperlink ref="B14:C14" location="Arbitramentos!A1" display="Arbitramentos" xr:uid="{FA518448-EA3F-4CE2-8A8C-DFD8526C0889}"/>
    <hyperlink ref="B6:C6" location="Portada!A1" display="Portada" xr:uid="{9F79E8AE-409B-4A47-BF9F-67E6E9372AA7}"/>
    <hyperlink ref="U12:W13" r:id="rId1" display="Acceder al manual" xr:uid="{7EB9EE1F-E05D-45F0-B9BE-AD9DC52757ED}"/>
  </hyperlinks>
  <pageMargins left="0.7" right="0.7" top="0.75" bottom="0.75" header="0.3" footer="0.3"/>
  <pageSetup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037BE-5646-4954-BFC5-1DD38CB8BF9E}">
  <sheetPr codeName="Hoja4"/>
  <dimension ref="B2:Y37"/>
  <sheetViews>
    <sheetView topLeftCell="B1" zoomScaleNormal="100" workbookViewId="0">
      <selection activeCell="N17" sqref="N17:S18"/>
    </sheetView>
  </sheetViews>
  <sheetFormatPr baseColWidth="10" defaultColWidth="11.3828125" defaultRowHeight="14.6"/>
  <cols>
    <col min="1" max="1" width="0" style="2" hidden="1" customWidth="1"/>
    <col min="2" max="3" width="16.3046875" style="4" customWidth="1"/>
    <col min="4" max="10" width="9.15234375" style="2" customWidth="1"/>
    <col min="11" max="11" width="15.3046875" style="2" customWidth="1"/>
    <col min="12" max="12" width="10.84375" style="2" customWidth="1"/>
    <col min="13" max="21" width="9.15234375" style="2" customWidth="1"/>
    <col min="22" max="22" width="5.15234375" style="2" customWidth="1"/>
    <col min="23" max="53" width="9.15234375" style="2" customWidth="1"/>
    <col min="54" max="16384" width="11.3828125" style="2"/>
  </cols>
  <sheetData>
    <row r="2" spans="2:25">
      <c r="B2" s="92"/>
      <c r="C2" s="92"/>
      <c r="E2" s="149" t="s">
        <v>62</v>
      </c>
      <c r="F2" s="149"/>
      <c r="G2" s="149"/>
      <c r="H2" s="149"/>
      <c r="I2" s="149"/>
      <c r="J2" s="149"/>
      <c r="K2" s="149"/>
      <c r="L2" s="149"/>
      <c r="M2" s="149"/>
      <c r="N2" s="149"/>
      <c r="O2" s="149"/>
      <c r="P2" s="149"/>
      <c r="Q2" s="149"/>
      <c r="R2" s="149"/>
      <c r="S2" s="149"/>
      <c r="T2" s="149"/>
      <c r="U2" s="149"/>
      <c r="V2" s="149"/>
      <c r="W2" s="149"/>
      <c r="X2" s="149"/>
      <c r="Y2" s="149"/>
    </row>
    <row r="3" spans="2:25" ht="15" thickBot="1">
      <c r="B3" s="92"/>
      <c r="C3" s="92"/>
      <c r="E3" s="150"/>
      <c r="F3" s="150"/>
      <c r="G3" s="150"/>
      <c r="H3" s="150"/>
      <c r="I3" s="150"/>
      <c r="J3" s="150"/>
      <c r="K3" s="150"/>
      <c r="L3" s="150"/>
      <c r="M3" s="150"/>
      <c r="N3" s="150"/>
      <c r="O3" s="150"/>
      <c r="P3" s="150"/>
      <c r="Q3" s="150"/>
      <c r="R3" s="150"/>
      <c r="S3" s="150"/>
      <c r="T3" s="150"/>
      <c r="U3" s="150"/>
      <c r="V3" s="150"/>
      <c r="W3" s="150"/>
      <c r="X3" s="150"/>
      <c r="Y3" s="150"/>
    </row>
    <row r="4" spans="2:25">
      <c r="B4" s="92"/>
      <c r="C4" s="92"/>
    </row>
    <row r="5" spans="2:25" ht="15" customHeight="1">
      <c r="E5" s="145" t="s">
        <v>63</v>
      </c>
      <c r="F5" s="145"/>
      <c r="G5" s="145"/>
      <c r="H5" s="145"/>
      <c r="I5" s="145"/>
      <c r="J5" s="145"/>
      <c r="K5" s="145"/>
      <c r="L5" s="145"/>
      <c r="M5" s="145"/>
      <c r="N5" s="145"/>
      <c r="O5" s="14"/>
      <c r="P5" s="14"/>
      <c r="Q5" s="14"/>
      <c r="R5" s="14"/>
      <c r="S5" s="158" t="s">
        <v>23</v>
      </c>
      <c r="T5" s="158"/>
      <c r="U5" s="158"/>
      <c r="W5" s="104" t="s">
        <v>64</v>
      </c>
      <c r="X5" s="104"/>
      <c r="Y5" s="104"/>
    </row>
    <row r="6" spans="2:25">
      <c r="B6" s="161" t="s">
        <v>8</v>
      </c>
      <c r="C6" s="161"/>
      <c r="E6" s="14"/>
      <c r="F6" s="14"/>
      <c r="G6" s="14"/>
      <c r="H6" s="14"/>
      <c r="I6" s="14"/>
      <c r="J6" s="14"/>
      <c r="K6" s="14"/>
      <c r="L6" s="14"/>
      <c r="M6" s="14"/>
      <c r="N6" s="14"/>
      <c r="O6" s="14"/>
      <c r="P6" s="14"/>
      <c r="Q6" s="14"/>
      <c r="R6" s="14"/>
      <c r="S6" s="135"/>
      <c r="T6" s="135"/>
      <c r="U6" s="135"/>
      <c r="W6" s="104"/>
      <c r="X6" s="104"/>
      <c r="Y6" s="104"/>
    </row>
    <row r="7" spans="2:25">
      <c r="B7" s="3"/>
      <c r="C7" s="3"/>
      <c r="E7" s="53"/>
      <c r="F7" s="53"/>
      <c r="G7" s="53"/>
      <c r="H7" s="53"/>
      <c r="I7" s="53"/>
      <c r="J7" s="53"/>
      <c r="K7" s="53"/>
      <c r="L7" s="53"/>
      <c r="S7" s="135"/>
      <c r="T7" s="135"/>
      <c r="U7" s="135"/>
      <c r="W7" s="104"/>
      <c r="X7" s="104"/>
      <c r="Y7" s="104"/>
    </row>
    <row r="8" spans="2:25" ht="15" customHeight="1">
      <c r="B8" s="146" t="s">
        <v>10</v>
      </c>
      <c r="C8" s="146"/>
      <c r="E8" s="53"/>
      <c r="F8" s="53"/>
      <c r="G8" s="53"/>
      <c r="H8" s="53"/>
      <c r="I8" s="53"/>
      <c r="J8" s="53"/>
      <c r="K8" s="53"/>
      <c r="L8" s="53"/>
      <c r="V8" s="29"/>
      <c r="W8" s="104"/>
      <c r="X8" s="104"/>
      <c r="Y8" s="104"/>
    </row>
    <row r="9" spans="2:25">
      <c r="B9" s="39"/>
      <c r="C9" s="39"/>
      <c r="E9" s="155" t="str">
        <f>"Conciliaciones extrajudiciales activos al 31-12-"&amp;Administrador!A27</f>
        <v>Conciliaciones extrajudiciales activos al 31-12-2024</v>
      </c>
      <c r="F9" s="155"/>
      <c r="G9" s="155"/>
      <c r="H9" s="155"/>
      <c r="I9" s="155"/>
      <c r="J9" s="155"/>
      <c r="K9" s="156"/>
      <c r="L9" s="155" t="s">
        <v>65</v>
      </c>
      <c r="N9" s="154" t="str">
        <f>"Seleccione una muestra de "&amp;L13&amp;" conciliaciones extrajudiciales activas realizadas antes y hasta el 30-06-"&amp;Administrador!A27&amp;" (más de 6 meses) y complete la siguiente tabla"</f>
        <v>Seleccione una muestra de  conciliaciones extrajudiciales activas realizadas antes y hasta el 30-06-2024 (más de 6 meses) y complete la siguiente tabla</v>
      </c>
      <c r="O9" s="154"/>
      <c r="P9" s="154"/>
      <c r="Q9" s="154"/>
      <c r="R9" s="154"/>
      <c r="S9" s="154"/>
      <c r="T9" s="154"/>
      <c r="U9" s="154"/>
      <c r="V9" s="29"/>
      <c r="W9" s="104"/>
      <c r="X9" s="104"/>
      <c r="Y9" s="104"/>
    </row>
    <row r="10" spans="2:25">
      <c r="B10" s="162" t="s">
        <v>62</v>
      </c>
      <c r="C10" s="162"/>
      <c r="E10" s="155"/>
      <c r="F10" s="155"/>
      <c r="G10" s="155"/>
      <c r="H10" s="155"/>
      <c r="I10" s="155"/>
      <c r="J10" s="155"/>
      <c r="K10" s="156"/>
      <c r="L10" s="155"/>
      <c r="N10" s="154"/>
      <c r="O10" s="154"/>
      <c r="P10" s="154"/>
      <c r="Q10" s="154"/>
      <c r="R10" s="154"/>
      <c r="S10" s="154"/>
      <c r="T10" s="154"/>
      <c r="U10" s="154"/>
      <c r="V10" s="29"/>
      <c r="W10" s="104"/>
      <c r="X10" s="104"/>
      <c r="Y10" s="104"/>
    </row>
    <row r="11" spans="2:25" ht="15" customHeight="1">
      <c r="B11" s="45"/>
      <c r="C11" s="45"/>
      <c r="E11" s="147" t="s">
        <v>66</v>
      </c>
      <c r="F11" s="147"/>
      <c r="G11" s="147"/>
      <c r="H11" s="147"/>
      <c r="I11" s="147"/>
      <c r="J11" s="147"/>
      <c r="K11" s="148"/>
      <c r="L11" s="151"/>
      <c r="N11" s="154"/>
      <c r="O11" s="154"/>
      <c r="P11" s="154"/>
      <c r="Q11" s="154"/>
      <c r="R11" s="154"/>
      <c r="S11" s="154"/>
      <c r="T11" s="154"/>
      <c r="U11" s="154"/>
      <c r="W11" s="104"/>
      <c r="X11" s="104"/>
      <c r="Y11" s="104"/>
    </row>
    <row r="12" spans="2:25">
      <c r="B12" s="146" t="s">
        <v>17</v>
      </c>
      <c r="C12" s="146"/>
      <c r="E12" s="147"/>
      <c r="F12" s="147"/>
      <c r="G12" s="147"/>
      <c r="H12" s="147"/>
      <c r="I12" s="147"/>
      <c r="J12" s="147"/>
      <c r="K12" s="148"/>
      <c r="L12" s="151"/>
      <c r="N12" s="44"/>
      <c r="O12" s="44"/>
      <c r="P12" s="44"/>
      <c r="Q12" s="44"/>
      <c r="R12" s="44"/>
      <c r="S12" s="44"/>
      <c r="T12" s="44"/>
      <c r="U12" s="44"/>
      <c r="V12" s="13"/>
      <c r="W12" s="104"/>
      <c r="X12" s="104"/>
      <c r="Y12" s="104"/>
    </row>
    <row r="13" spans="2:25">
      <c r="B13" s="45"/>
      <c r="C13" s="45"/>
      <c r="E13" s="152" t="s">
        <v>67</v>
      </c>
      <c r="F13" s="152"/>
      <c r="G13" s="152"/>
      <c r="H13" s="152"/>
      <c r="I13" s="152"/>
      <c r="J13" s="152"/>
      <c r="K13" s="153"/>
      <c r="L13" s="160"/>
      <c r="N13" s="154" t="s">
        <v>68</v>
      </c>
      <c r="O13" s="154"/>
      <c r="P13" s="154"/>
      <c r="Q13" s="154"/>
      <c r="R13" s="154"/>
      <c r="S13" s="157"/>
      <c r="T13" s="154" t="s">
        <v>69</v>
      </c>
      <c r="U13" s="154"/>
      <c r="V13" s="13"/>
      <c r="W13" s="159" t="s">
        <v>21</v>
      </c>
      <c r="X13" s="159"/>
      <c r="Y13" s="159"/>
    </row>
    <row r="14" spans="2:25">
      <c r="B14" s="146" t="s">
        <v>11</v>
      </c>
      <c r="C14" s="146"/>
      <c r="E14" s="152"/>
      <c r="F14" s="152"/>
      <c r="G14" s="152"/>
      <c r="H14" s="152"/>
      <c r="I14" s="152"/>
      <c r="J14" s="152"/>
      <c r="K14" s="153"/>
      <c r="L14" s="160"/>
      <c r="N14" s="154"/>
      <c r="O14" s="154"/>
      <c r="P14" s="154"/>
      <c r="Q14" s="154"/>
      <c r="R14" s="154"/>
      <c r="S14" s="157"/>
      <c r="T14" s="154"/>
      <c r="U14" s="154"/>
      <c r="V14" s="13"/>
      <c r="W14" s="159"/>
      <c r="X14" s="159"/>
      <c r="Y14" s="159"/>
    </row>
    <row r="15" spans="2:25">
      <c r="B15" s="45"/>
      <c r="C15" s="45"/>
      <c r="E15" s="147" t="str">
        <f>"Registro durante"&amp;" "&amp;Administrador!B16&amp;" semestre de "&amp;Administrador!A27</f>
        <v>Registro durante II - 2024 semestre de 2024</v>
      </c>
      <c r="F15" s="147"/>
      <c r="G15" s="147"/>
      <c r="H15" s="147"/>
      <c r="I15" s="147"/>
      <c r="J15" s="147"/>
      <c r="K15" s="148"/>
      <c r="L15" s="151"/>
      <c r="N15" s="147" t="s">
        <v>70</v>
      </c>
      <c r="O15" s="147"/>
      <c r="P15" s="147"/>
      <c r="Q15" s="147"/>
      <c r="R15" s="147"/>
      <c r="S15" s="167"/>
      <c r="T15" s="134"/>
      <c r="U15" s="134"/>
      <c r="V15" s="13"/>
      <c r="W15" s="27"/>
      <c r="X15" s="27"/>
      <c r="Y15" s="27"/>
    </row>
    <row r="16" spans="2:25">
      <c r="B16" s="146" t="s">
        <v>12</v>
      </c>
      <c r="C16" s="146"/>
      <c r="E16" s="147"/>
      <c r="F16" s="147"/>
      <c r="G16" s="147"/>
      <c r="H16" s="147"/>
      <c r="I16" s="147"/>
      <c r="J16" s="147"/>
      <c r="K16" s="148"/>
      <c r="L16" s="151"/>
      <c r="N16" s="147"/>
      <c r="O16" s="147"/>
      <c r="P16" s="147"/>
      <c r="Q16" s="147"/>
      <c r="R16" s="147"/>
      <c r="S16" s="167"/>
      <c r="T16" s="134"/>
      <c r="U16" s="134"/>
      <c r="W16" s="13"/>
    </row>
    <row r="17" spans="2:21">
      <c r="B17" s="45"/>
      <c r="C17" s="45"/>
      <c r="E17" s="152" t="str">
        <f>IF(Administrador!B16="1er","Registro durante 2do semestre de "&amp;Administrador!A27-1,"Registro durante 1er semestre de "&amp;Administrador!A27)</f>
        <v>Registro durante 1er semestre de 2024</v>
      </c>
      <c r="F17" s="152"/>
      <c r="G17" s="152"/>
      <c r="H17" s="152"/>
      <c r="I17" s="152"/>
      <c r="J17" s="152"/>
      <c r="K17" s="153"/>
      <c r="L17" s="16"/>
      <c r="N17" s="152" t="s">
        <v>71</v>
      </c>
      <c r="O17" s="152"/>
      <c r="P17" s="152"/>
      <c r="Q17" s="152"/>
      <c r="R17" s="152"/>
      <c r="S17" s="168"/>
      <c r="T17" s="169"/>
      <c r="U17" s="169"/>
    </row>
    <row r="18" spans="2:21">
      <c r="B18" s="146" t="s">
        <v>18</v>
      </c>
      <c r="C18" s="146"/>
      <c r="E18" s="152"/>
      <c r="F18" s="152"/>
      <c r="G18" s="152"/>
      <c r="H18" s="152"/>
      <c r="I18" s="152"/>
      <c r="J18" s="152"/>
      <c r="K18" s="153"/>
      <c r="L18" s="16"/>
      <c r="N18" s="152"/>
      <c r="O18" s="152"/>
      <c r="P18" s="152"/>
      <c r="Q18" s="152"/>
      <c r="R18" s="152"/>
      <c r="S18" s="168"/>
      <c r="T18" s="169"/>
      <c r="U18" s="169"/>
    </row>
    <row r="19" spans="2:21">
      <c r="B19" s="45"/>
      <c r="C19" s="45"/>
      <c r="E19" s="147" t="str">
        <f>IF(MID(E17,18,1)="1","Registro en 2do semestre de "&amp;RIGHT(E17,4)-1&amp;" y anteriores","Registro en 1er semestre de "&amp;RIGHT(E17,4))</f>
        <v>Registro en 2do semestre de 2023 y anteriores</v>
      </c>
      <c r="F19" s="147"/>
      <c r="G19" s="147"/>
      <c r="H19" s="147"/>
      <c r="I19" s="147"/>
      <c r="J19" s="147"/>
      <c r="K19" s="148"/>
      <c r="L19" s="151"/>
    </row>
    <row r="20" spans="2:21">
      <c r="B20" s="146" t="s">
        <v>19</v>
      </c>
      <c r="C20" s="146"/>
      <c r="E20" s="147"/>
      <c r="F20" s="147"/>
      <c r="G20" s="147"/>
      <c r="H20" s="147"/>
      <c r="I20" s="147"/>
      <c r="J20" s="147"/>
      <c r="K20" s="148"/>
      <c r="L20" s="151"/>
    </row>
    <row r="22" spans="2:21">
      <c r="E22" s="155" t="str">
        <f>"Concialiaciones extrajudiciales terminadas 2do semestre "&amp;Administrador!A27</f>
        <v>Concialiaciones extrajudiciales terminadas 2do semestre 2024</v>
      </c>
      <c r="F22" s="155"/>
      <c r="G22" s="155"/>
      <c r="H22" s="155"/>
      <c r="I22" s="155"/>
      <c r="J22" s="155"/>
      <c r="K22" s="156"/>
      <c r="L22" s="155" t="s">
        <v>65</v>
      </c>
      <c r="N22" s="155" t="s">
        <v>44</v>
      </c>
      <c r="O22" s="155"/>
    </row>
    <row r="23" spans="2:21">
      <c r="E23" s="155"/>
      <c r="F23" s="155"/>
      <c r="G23" s="155"/>
      <c r="H23" s="155"/>
      <c r="I23" s="155"/>
      <c r="J23" s="155"/>
      <c r="K23" s="156"/>
      <c r="L23" s="155"/>
      <c r="N23" s="155"/>
      <c r="O23" s="155"/>
    </row>
    <row r="24" spans="2:21">
      <c r="E24" s="164" t="str">
        <f>"Total conciliaciones extrajudiciales terminadas "&amp;Administrador!B16&amp;" semestre de "&amp;Administrador!A27&amp;" según jurídica"</f>
        <v>Total conciliaciones extrajudiciales terminadas II - 2024 semestre de 2024 según jurídica</v>
      </c>
      <c r="F24" s="164"/>
      <c r="G24" s="164"/>
      <c r="H24" s="164"/>
      <c r="I24" s="164"/>
      <c r="J24" s="164"/>
      <c r="K24" s="165"/>
      <c r="L24" s="151"/>
      <c r="N24" s="166"/>
      <c r="O24" s="166"/>
      <c r="P24" s="166"/>
      <c r="Q24" s="166"/>
      <c r="R24" s="166"/>
      <c r="S24" s="166"/>
      <c r="T24" s="166"/>
      <c r="U24" s="166"/>
    </row>
    <row r="25" spans="2:21">
      <c r="E25" s="164"/>
      <c r="F25" s="164"/>
      <c r="G25" s="164"/>
      <c r="H25" s="164"/>
      <c r="I25" s="164"/>
      <c r="J25" s="164"/>
      <c r="K25" s="165"/>
      <c r="L25" s="151"/>
      <c r="N25" s="166"/>
      <c r="O25" s="166"/>
      <c r="P25" s="166"/>
      <c r="Q25" s="166"/>
      <c r="R25" s="166"/>
      <c r="S25" s="166"/>
      <c r="T25" s="166"/>
      <c r="U25" s="166"/>
    </row>
    <row r="26" spans="2:21">
      <c r="E26" s="152" t="str">
        <f>"Terminado en eKogui última actuación "&amp;Administrador!B16&amp;" semestre de "&amp;Administrador!A27&amp;""</f>
        <v>Terminado en eKogui última actuación II - 2024 semestre de 2024</v>
      </c>
      <c r="F26" s="152"/>
      <c r="G26" s="152"/>
      <c r="H26" s="152"/>
      <c r="I26" s="152"/>
      <c r="J26" s="152"/>
      <c r="K26" s="153"/>
      <c r="L26" s="16"/>
      <c r="N26" s="166"/>
      <c r="O26" s="166"/>
      <c r="P26" s="166"/>
      <c r="Q26" s="166"/>
      <c r="R26" s="166"/>
      <c r="S26" s="166"/>
      <c r="T26" s="166"/>
      <c r="U26" s="166"/>
    </row>
    <row r="27" spans="2:21">
      <c r="E27" s="152"/>
      <c r="F27" s="152"/>
      <c r="G27" s="152"/>
      <c r="H27" s="152"/>
      <c r="I27" s="152"/>
      <c r="J27" s="152"/>
      <c r="K27" s="153"/>
      <c r="L27" s="16"/>
    </row>
    <row r="28" spans="2:21" ht="18.899999999999999">
      <c r="N28" s="163"/>
      <c r="O28" s="163"/>
      <c r="P28" s="163"/>
      <c r="Q28" s="163"/>
      <c r="R28" s="38"/>
    </row>
    <row r="37" spans="19:19">
      <c r="S37" s="12"/>
    </row>
  </sheetData>
  <mergeCells count="41">
    <mergeCell ref="L15:L16"/>
    <mergeCell ref="N15:S16"/>
    <mergeCell ref="N17:S18"/>
    <mergeCell ref="T17:U18"/>
    <mergeCell ref="T15:U16"/>
    <mergeCell ref="N28:Q28"/>
    <mergeCell ref="N22:O23"/>
    <mergeCell ref="E26:K27"/>
    <mergeCell ref="E17:K18"/>
    <mergeCell ref="E19:K20"/>
    <mergeCell ref="L19:L20"/>
    <mergeCell ref="E24:K25"/>
    <mergeCell ref="L24:L25"/>
    <mergeCell ref="N24:U26"/>
    <mergeCell ref="E22:K23"/>
    <mergeCell ref="L22:L23"/>
    <mergeCell ref="B2:C4"/>
    <mergeCell ref="B6:C6"/>
    <mergeCell ref="B8:C8"/>
    <mergeCell ref="B10:C10"/>
    <mergeCell ref="B12:C12"/>
    <mergeCell ref="E2:Y3"/>
    <mergeCell ref="E11:K12"/>
    <mergeCell ref="L11:L12"/>
    <mergeCell ref="E13:K14"/>
    <mergeCell ref="N9:U11"/>
    <mergeCell ref="E9:K10"/>
    <mergeCell ref="L9:L10"/>
    <mergeCell ref="N13:S14"/>
    <mergeCell ref="T13:U14"/>
    <mergeCell ref="E5:N5"/>
    <mergeCell ref="W5:Y12"/>
    <mergeCell ref="S5:U5"/>
    <mergeCell ref="S6:U7"/>
    <mergeCell ref="W13:Y14"/>
    <mergeCell ref="L13:L14"/>
    <mergeCell ref="B16:C16"/>
    <mergeCell ref="B18:C18"/>
    <mergeCell ref="B20:C20"/>
    <mergeCell ref="E15:K16"/>
    <mergeCell ref="B14:C14"/>
  </mergeCells>
  <dataValidations count="2">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R28" xr:uid="{5B8F35DF-42F4-4FAF-9B4A-887874784BA6}">
      <formula1>$U$7:$U$10</formula1>
    </dataValidation>
    <dataValidation type="date" allowBlank="1" showInputMessage="1" showErrorMessage="1" promptTitle="Generación del reporte" prompt="Diligenciar la fecha de consulta en el sistema eKOGUI de la información a ingresar en esta hoja.  Formato (DD/MM/AAAA)" sqref="S6:U7" xr:uid="{05F673A6-3A4D-4C77-AB06-B5D17124092F}">
      <formula1>44927</formula1>
      <formula2>47484</formula2>
    </dataValidation>
  </dataValidations>
  <hyperlinks>
    <hyperlink ref="B14:C14" location="JUDICIALES!A1" display="Judiciales" xr:uid="{F8B04DCC-8625-4F92-A5D9-A09695E0AA6C}"/>
    <hyperlink ref="B10:C10" location="Prejudiciales!A1" display="Prejudiciales" xr:uid="{AC1EE5AA-D468-4397-975F-ADC3CED59FAF}"/>
    <hyperlink ref="B18:C18" location="PAGOS!A1" display="Pagos" xr:uid="{726A0C59-8138-46D6-8DB8-9E29EB030FA4}"/>
    <hyperlink ref="B8:C8" location="ABOGADOS!A1" display="Abogados" xr:uid="{BC8614BB-6200-4451-BCD2-60EA66A706EF}"/>
    <hyperlink ref="B12:C12" location="'Cómite de conciliación'!A1" display="Cómite de conciliación" xr:uid="{89ABF0A4-53A7-4894-9DD9-C2A32C769702}"/>
    <hyperlink ref="B16:C16" location="Arbitramentos!A1" display="Arbitramentos" xr:uid="{81F80AC8-2E0E-4B68-9DD3-666A6CE229D5}"/>
    <hyperlink ref="B6:C6" location="Usuarios!A1" display="Usuarios" xr:uid="{277B9EA4-0407-4821-AC44-2BB7BE26141A}"/>
    <hyperlink ref="B20:C20" location="Resumen!A1" display="Resumen general" xr:uid="{DB6B01DE-4F72-485E-9002-B7C1DD3331CE}"/>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E63D6-8ACC-439E-A6B6-EE68B06909C1}">
  <sheetPr codeName="Hoja5"/>
  <dimension ref="A2:Z52"/>
  <sheetViews>
    <sheetView showRowColHeaders="0" topLeftCell="F35" zoomScale="60" zoomScaleNormal="60" workbookViewId="0">
      <selection activeCell="T51" sqref="T51"/>
    </sheetView>
  </sheetViews>
  <sheetFormatPr baseColWidth="10" defaultColWidth="11.3828125" defaultRowHeight="14.6"/>
  <cols>
    <col min="1" max="1" width="0" style="2" hidden="1" customWidth="1"/>
    <col min="2" max="3" width="16.3046875" style="4" customWidth="1"/>
    <col min="4" max="10" width="9.15234375" style="2" customWidth="1"/>
    <col min="11" max="11" width="19" style="2" customWidth="1"/>
    <col min="12" max="12" width="10.3828125" style="2" customWidth="1"/>
    <col min="13" max="18" width="9.15234375" style="2" customWidth="1"/>
    <col min="19" max="19" width="12.3046875" style="2" customWidth="1"/>
    <col min="20" max="20" width="14" style="2" customWidth="1"/>
    <col min="21" max="21" width="10.15234375" style="2" customWidth="1"/>
    <col min="22" max="55" width="9.15234375" style="2" customWidth="1"/>
    <col min="56" max="16384" width="11.3828125" style="2"/>
  </cols>
  <sheetData>
    <row r="2" spans="1:25">
      <c r="B2" s="92"/>
      <c r="C2" s="92"/>
    </row>
    <row r="3" spans="1:25" ht="15" customHeight="1">
      <c r="B3" s="92"/>
      <c r="C3" s="92"/>
      <c r="E3" s="89" t="s">
        <v>11</v>
      </c>
      <c r="F3" s="89"/>
      <c r="G3" s="89"/>
      <c r="H3" s="89"/>
      <c r="I3" s="89"/>
      <c r="J3" s="89"/>
      <c r="K3" s="89"/>
      <c r="L3" s="89"/>
      <c r="M3" s="89"/>
      <c r="N3" s="89"/>
      <c r="O3" s="89"/>
      <c r="P3" s="89"/>
      <c r="Q3" s="89"/>
      <c r="R3" s="89"/>
      <c r="S3" s="89"/>
      <c r="T3" s="89"/>
      <c r="U3" s="89"/>
      <c r="V3" s="89"/>
      <c r="W3" s="89"/>
      <c r="X3" s="89"/>
      <c r="Y3" s="89"/>
    </row>
    <row r="4" spans="1:25" ht="15.75" customHeight="1" thickBot="1">
      <c r="B4" s="92"/>
      <c r="C4" s="92"/>
      <c r="E4" s="90"/>
      <c r="F4" s="90"/>
      <c r="G4" s="90"/>
      <c r="H4" s="90"/>
      <c r="I4" s="90"/>
      <c r="J4" s="90"/>
      <c r="K4" s="90"/>
      <c r="L4" s="90"/>
      <c r="M4" s="90"/>
      <c r="N4" s="90"/>
      <c r="O4" s="90"/>
      <c r="P4" s="90"/>
      <c r="Q4" s="90"/>
      <c r="R4" s="90"/>
      <c r="S4" s="90"/>
      <c r="T4" s="90"/>
      <c r="U4" s="90"/>
      <c r="V4" s="90"/>
      <c r="W4" s="90"/>
      <c r="X4" s="90"/>
      <c r="Y4" s="90"/>
    </row>
    <row r="5" spans="1:25">
      <c r="E5" s="74"/>
      <c r="F5" s="74"/>
      <c r="G5" s="74"/>
      <c r="H5" s="74"/>
      <c r="I5" s="74"/>
      <c r="J5" s="74"/>
      <c r="K5" s="74"/>
      <c r="L5" s="74"/>
      <c r="M5" s="74"/>
      <c r="N5" s="74"/>
      <c r="O5" s="74"/>
      <c r="P5" s="74"/>
      <c r="Q5" s="74"/>
      <c r="R5" s="74"/>
      <c r="S5" s="74"/>
      <c r="T5" s="74"/>
      <c r="U5" s="74"/>
      <c r="V5" s="74"/>
      <c r="W5" s="74"/>
      <c r="X5" s="74"/>
      <c r="Y5" s="74"/>
    </row>
    <row r="6" spans="1:25" ht="19.5" customHeight="1">
      <c r="A6" s="12"/>
      <c r="B6" s="93" t="s">
        <v>4</v>
      </c>
      <c r="C6" s="93"/>
      <c r="E6" s="145" t="s">
        <v>72</v>
      </c>
      <c r="F6" s="145"/>
      <c r="G6" s="145"/>
      <c r="H6" s="145"/>
      <c r="I6" s="145"/>
      <c r="J6" s="145"/>
      <c r="K6" s="145"/>
      <c r="L6" s="145"/>
      <c r="M6" s="145"/>
      <c r="N6" s="145"/>
      <c r="O6" s="145"/>
      <c r="P6" s="9"/>
      <c r="Q6" s="34"/>
      <c r="R6" s="34"/>
      <c r="S6" s="172" t="s">
        <v>23</v>
      </c>
      <c r="T6" s="172"/>
      <c r="U6" s="172"/>
      <c r="V6" s="13"/>
      <c r="W6" s="104" t="s">
        <v>73</v>
      </c>
      <c r="X6" s="104"/>
      <c r="Y6" s="104"/>
    </row>
    <row r="7" spans="1:25" ht="15">
      <c r="B7" s="3"/>
      <c r="C7" s="3"/>
      <c r="E7" s="145"/>
      <c r="F7" s="145"/>
      <c r="G7" s="145"/>
      <c r="H7" s="145"/>
      <c r="I7" s="145"/>
      <c r="J7" s="145"/>
      <c r="K7" s="145"/>
      <c r="L7" s="145"/>
      <c r="M7" s="145"/>
      <c r="N7" s="145"/>
      <c r="O7" s="145"/>
      <c r="P7" s="10"/>
      <c r="Q7" s="35"/>
      <c r="R7" s="35"/>
      <c r="S7" s="135">
        <v>45705</v>
      </c>
      <c r="T7" s="135"/>
      <c r="U7" s="135"/>
      <c r="V7" s="13"/>
      <c r="W7" s="104"/>
      <c r="X7" s="104"/>
      <c r="Y7" s="104"/>
    </row>
    <row r="8" spans="1:25" ht="17.600000000000001">
      <c r="B8" s="93" t="s">
        <v>8</v>
      </c>
      <c r="C8" s="93"/>
      <c r="E8" s="74"/>
      <c r="F8" s="74"/>
      <c r="G8" s="74"/>
      <c r="H8" s="74"/>
      <c r="I8" s="74"/>
      <c r="J8" s="74"/>
      <c r="K8" s="74"/>
      <c r="L8" s="74"/>
      <c r="M8" s="74"/>
      <c r="N8" s="74"/>
      <c r="O8" s="74"/>
      <c r="P8" s="10"/>
      <c r="Q8" s="35"/>
      <c r="R8" s="35"/>
      <c r="S8" s="135"/>
      <c r="T8" s="135"/>
      <c r="U8" s="135"/>
      <c r="V8" s="13"/>
      <c r="W8" s="104"/>
      <c r="X8" s="104"/>
      <c r="Y8" s="104"/>
    </row>
    <row r="9" spans="1:25" ht="15">
      <c r="B9" s="3"/>
      <c r="C9" s="3"/>
      <c r="E9" s="74"/>
      <c r="F9" s="74"/>
      <c r="G9" s="74"/>
      <c r="H9" s="74"/>
      <c r="I9" s="74"/>
      <c r="J9" s="74"/>
      <c r="K9" s="74"/>
      <c r="L9" s="74"/>
      <c r="M9" s="74"/>
      <c r="N9" s="74"/>
      <c r="O9" s="74"/>
      <c r="P9" s="10"/>
      <c r="Q9" s="35"/>
      <c r="R9" s="35"/>
      <c r="S9" s="35"/>
      <c r="T9" s="35"/>
      <c r="U9" s="35"/>
      <c r="V9" s="13"/>
      <c r="W9" s="104"/>
      <c r="X9" s="104"/>
      <c r="Y9" s="104"/>
    </row>
    <row r="10" spans="1:25" ht="17.600000000000001">
      <c r="B10" s="93" t="s">
        <v>10</v>
      </c>
      <c r="C10" s="93"/>
      <c r="E10" s="155" t="str">
        <f>"Procesos activos al "&amp;Administrador!B19&amp;" DE "&amp;Administrador!B18</f>
        <v>Procesos activos al 31 DE DICIEMBRE  DE 2024</v>
      </c>
      <c r="F10" s="155"/>
      <c r="G10" s="155"/>
      <c r="H10" s="155"/>
      <c r="I10" s="155"/>
      <c r="J10" s="155"/>
      <c r="K10" s="155"/>
      <c r="L10" s="155" t="s">
        <v>65</v>
      </c>
      <c r="M10" s="74"/>
      <c r="N10" s="155" t="s">
        <v>74</v>
      </c>
      <c r="O10" s="155"/>
      <c r="P10" s="155"/>
      <c r="Q10" s="155"/>
      <c r="R10" s="155"/>
      <c r="S10" s="155"/>
      <c r="T10" s="155"/>
      <c r="U10" s="155" t="s">
        <v>65</v>
      </c>
      <c r="V10" s="13"/>
      <c r="W10" s="104"/>
      <c r="X10" s="104"/>
      <c r="Y10" s="104"/>
    </row>
    <row r="11" spans="1:25" ht="15" customHeight="1">
      <c r="B11" s="93"/>
      <c r="C11" s="93"/>
      <c r="E11" s="155"/>
      <c r="F11" s="155"/>
      <c r="G11" s="155"/>
      <c r="H11" s="155"/>
      <c r="I11" s="155"/>
      <c r="J11" s="155"/>
      <c r="K11" s="155"/>
      <c r="L11" s="155"/>
      <c r="M11" s="74"/>
      <c r="N11" s="155"/>
      <c r="O11" s="155"/>
      <c r="P11" s="155"/>
      <c r="Q11" s="155"/>
      <c r="R11" s="155"/>
      <c r="S11" s="155"/>
      <c r="T11" s="155"/>
      <c r="U11" s="155"/>
      <c r="V11" s="13"/>
      <c r="W11" s="104"/>
      <c r="X11" s="104"/>
      <c r="Y11" s="104"/>
    </row>
    <row r="12" spans="1:25" ht="19.5" customHeight="1">
      <c r="B12" s="93" t="s">
        <v>11</v>
      </c>
      <c r="C12" s="93"/>
      <c r="E12" s="174" t="s">
        <v>75</v>
      </c>
      <c r="F12" s="174"/>
      <c r="G12" s="174"/>
      <c r="H12" s="174"/>
      <c r="I12" s="174"/>
      <c r="J12" s="174"/>
      <c r="K12" s="183"/>
      <c r="L12" s="108">
        <v>664</v>
      </c>
      <c r="M12" s="74"/>
      <c r="N12" s="192" t="s">
        <v>76</v>
      </c>
      <c r="O12" s="192"/>
      <c r="P12" s="192"/>
      <c r="Q12" s="192"/>
      <c r="R12" s="192"/>
      <c r="S12" s="192"/>
      <c r="T12" s="193"/>
      <c r="U12" s="108">
        <v>32</v>
      </c>
      <c r="V12" s="74"/>
      <c r="W12" s="104"/>
      <c r="X12" s="104"/>
      <c r="Y12" s="104"/>
    </row>
    <row r="13" spans="1:25" ht="19.5" customHeight="1">
      <c r="B13" s="93"/>
      <c r="C13" s="93"/>
      <c r="E13" s="174"/>
      <c r="F13" s="174"/>
      <c r="G13" s="174"/>
      <c r="H13" s="174"/>
      <c r="I13" s="174"/>
      <c r="J13" s="174"/>
      <c r="K13" s="183"/>
      <c r="L13" s="108"/>
      <c r="M13" s="74"/>
      <c r="N13" s="192"/>
      <c r="O13" s="192"/>
      <c r="P13" s="192"/>
      <c r="Q13" s="192"/>
      <c r="R13" s="192"/>
      <c r="S13" s="192"/>
      <c r="T13" s="193"/>
      <c r="U13" s="108"/>
      <c r="V13" s="74"/>
      <c r="W13" s="104"/>
      <c r="X13" s="104"/>
      <c r="Y13" s="104"/>
    </row>
    <row r="14" spans="1:25" ht="19.5" customHeight="1">
      <c r="B14" s="93" t="s">
        <v>12</v>
      </c>
      <c r="C14" s="93"/>
      <c r="E14" s="184" t="s">
        <v>77</v>
      </c>
      <c r="F14" s="184"/>
      <c r="G14" s="184"/>
      <c r="H14" s="184"/>
      <c r="I14" s="184"/>
      <c r="J14" s="184"/>
      <c r="K14" s="185"/>
      <c r="L14" s="173">
        <v>664</v>
      </c>
      <c r="M14" s="181"/>
      <c r="N14" s="188" t="s">
        <v>78</v>
      </c>
      <c r="O14" s="188"/>
      <c r="P14" s="188"/>
      <c r="Q14" s="188"/>
      <c r="R14" s="188"/>
      <c r="S14" s="188"/>
      <c r="T14" s="189"/>
      <c r="U14" s="173">
        <v>32</v>
      </c>
      <c r="V14" s="74"/>
      <c r="W14" s="123" t="s">
        <v>21</v>
      </c>
      <c r="X14" s="123"/>
      <c r="Y14" s="123"/>
    </row>
    <row r="15" spans="1:25" ht="19.5" customHeight="1">
      <c r="B15" s="93"/>
      <c r="C15" s="93"/>
      <c r="E15" s="184"/>
      <c r="F15" s="184"/>
      <c r="G15" s="184"/>
      <c r="H15" s="184"/>
      <c r="I15" s="184"/>
      <c r="J15" s="184"/>
      <c r="K15" s="185"/>
      <c r="L15" s="173"/>
      <c r="M15" s="181"/>
      <c r="N15" s="188"/>
      <c r="O15" s="188"/>
      <c r="P15" s="188"/>
      <c r="Q15" s="188"/>
      <c r="R15" s="188"/>
      <c r="S15" s="188"/>
      <c r="T15" s="189"/>
      <c r="U15" s="173"/>
      <c r="V15" s="74"/>
      <c r="W15" s="123"/>
      <c r="X15" s="123"/>
      <c r="Y15" s="123"/>
    </row>
    <row r="16" spans="1:25" ht="19.5" customHeight="1">
      <c r="B16" s="93" t="s">
        <v>17</v>
      </c>
      <c r="C16" s="93"/>
      <c r="E16" s="174" t="s">
        <v>79</v>
      </c>
      <c r="F16" s="174"/>
      <c r="G16" s="174"/>
      <c r="H16" s="174"/>
      <c r="I16" s="174"/>
      <c r="J16" s="174"/>
      <c r="K16" s="183"/>
      <c r="L16" s="108">
        <v>0</v>
      </c>
      <c r="M16" s="74"/>
      <c r="N16" s="192" t="s">
        <v>80</v>
      </c>
      <c r="O16" s="192"/>
      <c r="P16" s="192"/>
      <c r="Q16" s="192"/>
      <c r="R16" s="192"/>
      <c r="S16" s="192"/>
      <c r="T16" s="193"/>
      <c r="U16" s="108">
        <v>25</v>
      </c>
      <c r="V16" s="74"/>
      <c r="W16" s="78"/>
      <c r="X16" s="78"/>
      <c r="Y16" s="78"/>
    </row>
    <row r="17" spans="2:25" ht="19.5" customHeight="1">
      <c r="B17" s="93"/>
      <c r="C17" s="93"/>
      <c r="E17" s="174"/>
      <c r="F17" s="174"/>
      <c r="G17" s="174"/>
      <c r="H17" s="174"/>
      <c r="I17" s="174"/>
      <c r="J17" s="174"/>
      <c r="K17" s="183"/>
      <c r="L17" s="108"/>
      <c r="M17" s="74"/>
      <c r="N17" s="192"/>
      <c r="O17" s="192"/>
      <c r="P17" s="192"/>
      <c r="Q17" s="192"/>
      <c r="R17" s="192"/>
      <c r="S17" s="192"/>
      <c r="T17" s="193"/>
      <c r="U17" s="108"/>
      <c r="V17" s="74"/>
      <c r="W17" s="74"/>
      <c r="X17" s="74"/>
      <c r="Y17" s="74"/>
    </row>
    <row r="18" spans="2:25" ht="15" customHeight="1">
      <c r="B18" s="93" t="s">
        <v>18</v>
      </c>
      <c r="C18" s="93"/>
      <c r="E18" s="74"/>
      <c r="F18" s="74"/>
      <c r="G18" s="74"/>
      <c r="H18" s="74"/>
      <c r="I18" s="74"/>
      <c r="J18" s="74"/>
      <c r="K18" s="74"/>
      <c r="L18" s="74"/>
      <c r="M18" s="74"/>
      <c r="N18" s="40"/>
      <c r="O18" s="40"/>
      <c r="P18" s="40"/>
      <c r="Q18" s="40"/>
      <c r="R18" s="40"/>
      <c r="S18" s="40"/>
      <c r="T18" s="40"/>
      <c r="U18" s="41"/>
      <c r="V18" s="74"/>
      <c r="W18" s="182" t="str">
        <f>"1️⃣Con fecha de admisión anterior al 31/12/2024"</f>
        <v>1️⃣Con fecha de admisión anterior al 31/12/2024</v>
      </c>
      <c r="X18" s="182"/>
      <c r="Y18" s="182"/>
    </row>
    <row r="19" spans="2:25" ht="17.600000000000001">
      <c r="B19" s="93"/>
      <c r="C19" s="93"/>
      <c r="E19" s="155" t="str">
        <f>+"Procesos terminados en "&amp;Administrador!B17&amp;" semestre de "&amp;Administrador!B18</f>
        <v>Procesos terminados en SEGUNDO semestre de 2024</v>
      </c>
      <c r="F19" s="155"/>
      <c r="G19" s="155"/>
      <c r="H19" s="155"/>
      <c r="I19" s="155"/>
      <c r="J19" s="155"/>
      <c r="K19" s="155"/>
      <c r="L19" s="155" t="s">
        <v>65</v>
      </c>
      <c r="M19" s="74"/>
      <c r="N19" s="155" t="s">
        <v>81</v>
      </c>
      <c r="O19" s="155"/>
      <c r="P19" s="155"/>
      <c r="Q19" s="155"/>
      <c r="R19" s="155"/>
      <c r="S19" s="155"/>
      <c r="T19" s="155"/>
      <c r="U19" s="155" t="s">
        <v>65</v>
      </c>
      <c r="V19" s="74"/>
      <c r="W19" s="182"/>
      <c r="X19" s="182"/>
      <c r="Y19" s="182"/>
    </row>
    <row r="20" spans="2:25" ht="17.600000000000001">
      <c r="B20" s="93" t="s">
        <v>19</v>
      </c>
      <c r="C20" s="93"/>
      <c r="E20" s="155"/>
      <c r="F20" s="155"/>
      <c r="G20" s="155"/>
      <c r="H20" s="155"/>
      <c r="I20" s="155"/>
      <c r="J20" s="155"/>
      <c r="K20" s="155"/>
      <c r="L20" s="155"/>
      <c r="M20" s="74"/>
      <c r="N20" s="155"/>
      <c r="O20" s="155"/>
      <c r="P20" s="155"/>
      <c r="Q20" s="155"/>
      <c r="R20" s="155"/>
      <c r="S20" s="155"/>
      <c r="T20" s="155"/>
      <c r="U20" s="155"/>
      <c r="V20" s="74"/>
      <c r="W20" s="182" t="str">
        <f>"2️⃣Con fecha de actuación de terminación en este periodo"</f>
        <v>2️⃣Con fecha de actuación de terminación en este periodo</v>
      </c>
      <c r="X20" s="182"/>
      <c r="Y20" s="182"/>
    </row>
    <row r="21" spans="2:25" ht="21" customHeight="1">
      <c r="B21" s="93"/>
      <c r="C21" s="93"/>
      <c r="E21" s="164" t="str">
        <f>"Procesos terminados durante el "&amp;Administrador!B17&amp;" semestre de "&amp;Administrador!B18&amp;" según jurídica"</f>
        <v>Procesos terminados durante el SEGUNDO semestre de 2024 según jurídica</v>
      </c>
      <c r="F21" s="164"/>
      <c r="G21" s="164"/>
      <c r="H21" s="164"/>
      <c r="I21" s="164"/>
      <c r="J21" s="164"/>
      <c r="K21" s="165"/>
      <c r="L21" s="108">
        <v>19</v>
      </c>
      <c r="M21" s="74"/>
      <c r="N21" s="164" t="str">
        <f>"Procesos activos eKOGUI - Calidad demandado"</f>
        <v>Procesos activos eKOGUI - Calidad demandado</v>
      </c>
      <c r="O21" s="164"/>
      <c r="P21" s="164"/>
      <c r="Q21" s="164"/>
      <c r="R21" s="164"/>
      <c r="S21" s="164"/>
      <c r="T21" s="165"/>
      <c r="U21" s="178">
        <v>663</v>
      </c>
      <c r="V21" s="74"/>
      <c r="W21" s="182"/>
      <c r="X21" s="182"/>
      <c r="Y21" s="182"/>
    </row>
    <row r="22" spans="2:25" ht="21" customHeight="1">
      <c r="E22" s="164"/>
      <c r="F22" s="164"/>
      <c r="G22" s="164"/>
      <c r="H22" s="164"/>
      <c r="I22" s="164"/>
      <c r="J22" s="164"/>
      <c r="K22" s="165"/>
      <c r="L22" s="108"/>
      <c r="M22" s="181"/>
      <c r="N22" s="164"/>
      <c r="O22" s="164"/>
      <c r="P22" s="164"/>
      <c r="Q22" s="164"/>
      <c r="R22" s="164"/>
      <c r="S22" s="164"/>
      <c r="T22" s="165"/>
      <c r="U22" s="178"/>
      <c r="V22" s="74"/>
      <c r="W22" s="182" t="s">
        <v>82</v>
      </c>
      <c r="X22" s="182"/>
      <c r="Y22" s="182"/>
    </row>
    <row r="23" spans="2:25" ht="21" customHeight="1">
      <c r="E23" s="152" t="str">
        <f>"Procesos terminados en eKOGUI durante el "&amp;Administrador!B17&amp;" semestre de "&amp;Administrador!B18&amp;"2️⃣"</f>
        <v>Procesos terminados en eKOGUI durante el SEGUNDO semestre de 20242️⃣</v>
      </c>
      <c r="F23" s="152"/>
      <c r="G23" s="152"/>
      <c r="H23" s="152"/>
      <c r="I23" s="152"/>
      <c r="J23" s="152"/>
      <c r="K23" s="153"/>
      <c r="L23" s="173">
        <v>19</v>
      </c>
      <c r="M23" s="181"/>
      <c r="N23" s="190" t="str">
        <f>"Procesos eKOGUI - Calificación durante o posterior al semestre "&amp;Administrador!B16</f>
        <v>Procesos eKOGUI - Calificación durante o posterior al semestre II - 2024</v>
      </c>
      <c r="O23" s="190"/>
      <c r="P23" s="190"/>
      <c r="Q23" s="190"/>
      <c r="R23" s="190"/>
      <c r="S23" s="190"/>
      <c r="T23" s="191"/>
      <c r="U23" s="173">
        <v>661</v>
      </c>
      <c r="V23" s="74"/>
      <c r="W23" s="182"/>
      <c r="X23" s="182"/>
      <c r="Y23" s="182"/>
    </row>
    <row r="24" spans="2:25" ht="21" customHeight="1">
      <c r="E24" s="152"/>
      <c r="F24" s="152"/>
      <c r="G24" s="152"/>
      <c r="H24" s="152"/>
      <c r="I24" s="152"/>
      <c r="J24" s="152"/>
      <c r="K24" s="153"/>
      <c r="L24" s="173"/>
      <c r="M24" s="74"/>
      <c r="N24" s="190"/>
      <c r="O24" s="190"/>
      <c r="P24" s="190"/>
      <c r="Q24" s="190"/>
      <c r="R24" s="190"/>
      <c r="S24" s="190"/>
      <c r="T24" s="191"/>
      <c r="U24" s="173"/>
      <c r="V24" s="74"/>
      <c r="W24" s="182"/>
      <c r="X24" s="182"/>
      <c r="Y24" s="182"/>
    </row>
    <row r="25" spans="2:25" ht="18" customHeight="1">
      <c r="E25" s="13"/>
      <c r="F25" s="13"/>
      <c r="G25" s="13"/>
      <c r="H25" s="13"/>
      <c r="I25" s="13"/>
      <c r="J25" s="13"/>
      <c r="K25" s="49">
        <f>+L23*25%</f>
        <v>4.75</v>
      </c>
      <c r="L25" s="49">
        <f>+IF(L23&lt;10,L23,IF(K25&lt;10,10,K25))</f>
        <v>10</v>
      </c>
      <c r="M25" s="15"/>
      <c r="N25" s="192" t="str">
        <f>"Procesos eKOGUI - Calificación anterior al semestre "&amp;Administrador!B16</f>
        <v>Procesos eKOGUI - Calificación anterior al semestre II - 2024</v>
      </c>
      <c r="O25" s="192"/>
      <c r="P25" s="192"/>
      <c r="Q25" s="192"/>
      <c r="R25" s="192"/>
      <c r="S25" s="192"/>
      <c r="T25" s="193"/>
      <c r="U25" s="108">
        <v>0</v>
      </c>
      <c r="V25" s="74"/>
      <c r="W25" s="182"/>
      <c r="X25" s="182"/>
      <c r="Y25" s="182"/>
    </row>
    <row r="26" spans="2:25" ht="18" customHeight="1">
      <c r="E26" s="155" t="s">
        <v>83</v>
      </c>
      <c r="F26" s="155"/>
      <c r="G26" s="155"/>
      <c r="H26" s="155"/>
      <c r="I26" s="155"/>
      <c r="J26" s="155"/>
      <c r="K26" s="155"/>
      <c r="L26" s="155" t="s">
        <v>65</v>
      </c>
      <c r="M26" s="15"/>
      <c r="N26" s="192"/>
      <c r="O26" s="192"/>
      <c r="P26" s="192"/>
      <c r="Q26" s="192"/>
      <c r="R26" s="192"/>
      <c r="S26" s="192"/>
      <c r="T26" s="193"/>
      <c r="U26" s="108"/>
      <c r="V26" s="74"/>
      <c r="W26" s="182" t="str">
        <f>"4️⃣Equivalente a un valor indexado de $42.900 millones a 31 de Diciembre de "&amp;Administrador!A27&amp;""</f>
        <v>4️⃣Equivalente a un valor indexado de $42.900 millones a 31 de Diciembre de 2024</v>
      </c>
      <c r="X26" s="182"/>
      <c r="Y26" s="182"/>
    </row>
    <row r="27" spans="2:25" ht="18" customHeight="1">
      <c r="E27" s="155"/>
      <c r="F27" s="155"/>
      <c r="G27" s="155"/>
      <c r="H27" s="155"/>
      <c r="I27" s="155"/>
      <c r="J27" s="155"/>
      <c r="K27" s="155"/>
      <c r="L27" s="155"/>
      <c r="M27" s="74"/>
      <c r="N27" s="176" t="s">
        <v>84</v>
      </c>
      <c r="O27" s="176"/>
      <c r="P27" s="176"/>
      <c r="Q27" s="176"/>
      <c r="R27" s="176"/>
      <c r="S27" s="176"/>
      <c r="T27" s="177"/>
      <c r="U27" s="141">
        <v>2</v>
      </c>
      <c r="V27" s="74"/>
      <c r="W27" s="182"/>
      <c r="X27" s="182"/>
      <c r="Y27" s="182"/>
    </row>
    <row r="28" spans="2:25" ht="18" customHeight="1">
      <c r="E28" s="192" t="str">
        <f>"Procesos terminados en eKOGUI al "&amp;Administrador!B19&amp;" de "&amp;Administrador!B18</f>
        <v>Procesos terminados en eKOGUI al 31 DE DICIEMBRE  de 2024</v>
      </c>
      <c r="F28" s="192"/>
      <c r="G28" s="192"/>
      <c r="H28" s="192"/>
      <c r="I28" s="192"/>
      <c r="J28" s="192"/>
      <c r="K28" s="193"/>
      <c r="L28" s="108">
        <v>464</v>
      </c>
      <c r="M28" s="74"/>
      <c r="N28" s="176"/>
      <c r="O28" s="176"/>
      <c r="P28" s="176"/>
      <c r="Q28" s="176"/>
      <c r="R28" s="176"/>
      <c r="S28" s="176"/>
      <c r="T28" s="177"/>
      <c r="U28" s="141"/>
      <c r="V28" s="74"/>
      <c r="W28" s="182"/>
      <c r="X28" s="182"/>
      <c r="Y28" s="182"/>
    </row>
    <row r="29" spans="2:25">
      <c r="E29" s="192"/>
      <c r="F29" s="192"/>
      <c r="G29" s="192"/>
      <c r="H29" s="192"/>
      <c r="I29" s="192"/>
      <c r="J29" s="192"/>
      <c r="K29" s="193"/>
      <c r="L29" s="108"/>
      <c r="M29" s="74"/>
      <c r="N29" s="74"/>
      <c r="O29" s="74"/>
      <c r="P29" s="74"/>
      <c r="Q29" s="74"/>
      <c r="R29" s="74"/>
      <c r="S29" s="74"/>
      <c r="T29" s="74"/>
      <c r="U29" s="74"/>
      <c r="V29" s="74"/>
      <c r="W29" s="182" t="s">
        <v>85</v>
      </c>
      <c r="X29" s="182"/>
      <c r="Y29" s="182"/>
    </row>
    <row r="30" spans="2:25">
      <c r="E30" s="188" t="s">
        <v>86</v>
      </c>
      <c r="F30" s="188"/>
      <c r="G30" s="188"/>
      <c r="H30" s="188"/>
      <c r="I30" s="188"/>
      <c r="J30" s="188"/>
      <c r="K30" s="189"/>
      <c r="L30" s="173">
        <v>114</v>
      </c>
      <c r="M30" s="74"/>
      <c r="N30" s="154" t="s">
        <v>87</v>
      </c>
      <c r="O30" s="154"/>
      <c r="P30" s="154"/>
      <c r="Q30" s="154"/>
      <c r="R30" s="179"/>
      <c r="S30" s="179" t="s">
        <v>88</v>
      </c>
      <c r="T30" s="154" t="s">
        <v>89</v>
      </c>
      <c r="U30" s="180"/>
      <c r="V30" s="74"/>
      <c r="W30" s="182"/>
      <c r="X30" s="182"/>
      <c r="Y30" s="182"/>
    </row>
    <row r="31" spans="2:25">
      <c r="E31" s="188"/>
      <c r="F31" s="188"/>
      <c r="G31" s="188"/>
      <c r="H31" s="188"/>
      <c r="I31" s="188"/>
      <c r="J31" s="188"/>
      <c r="K31" s="189"/>
      <c r="L31" s="173"/>
      <c r="M31" s="74"/>
      <c r="N31" s="154"/>
      <c r="O31" s="154"/>
      <c r="P31" s="154"/>
      <c r="Q31" s="154"/>
      <c r="R31" s="179"/>
      <c r="S31" s="179"/>
      <c r="T31" s="180"/>
      <c r="U31" s="180"/>
      <c r="V31" s="74"/>
      <c r="W31" s="182"/>
      <c r="X31" s="182"/>
      <c r="Y31" s="182"/>
    </row>
    <row r="32" spans="2:25" ht="18.75" customHeight="1">
      <c r="E32" s="74"/>
      <c r="F32" s="74"/>
      <c r="G32" s="74"/>
      <c r="H32" s="74"/>
      <c r="I32" s="74"/>
      <c r="J32" s="74"/>
      <c r="K32" s="74"/>
      <c r="L32" s="74"/>
      <c r="M32" s="74"/>
      <c r="N32" s="174" t="s">
        <v>90</v>
      </c>
      <c r="O32" s="174"/>
      <c r="P32" s="174"/>
      <c r="Q32" s="174"/>
      <c r="R32" s="175"/>
      <c r="S32" s="199">
        <v>15</v>
      </c>
      <c r="T32" s="139">
        <v>10</v>
      </c>
      <c r="U32" s="108"/>
      <c r="V32" s="74"/>
      <c r="W32" s="182" t="str">
        <f>"6️⃣Solo se consideran los procesos activos en e-Kogui - calidad demandado que tengan calificación de riesgo"</f>
        <v>6️⃣Solo se consideran los procesos activos en e-Kogui - calidad demandado que tengan calificación de riesgo</v>
      </c>
      <c r="X32" s="182"/>
      <c r="Y32" s="182"/>
    </row>
    <row r="33" spans="5:26" ht="18.75" customHeight="1">
      <c r="E33" s="74"/>
      <c r="F33" s="74"/>
      <c r="G33" s="74"/>
      <c r="H33" s="74"/>
      <c r="I33" s="74"/>
      <c r="J33" s="74"/>
      <c r="K33" s="74"/>
      <c r="L33" s="74"/>
      <c r="M33" s="74"/>
      <c r="N33" s="174"/>
      <c r="O33" s="174"/>
      <c r="P33" s="174"/>
      <c r="Q33" s="174"/>
      <c r="R33" s="175"/>
      <c r="S33" s="199"/>
      <c r="T33" s="139"/>
      <c r="U33" s="108"/>
      <c r="V33" s="74"/>
      <c r="W33" s="182"/>
      <c r="X33" s="182"/>
      <c r="Y33" s="182"/>
    </row>
    <row r="34" spans="5:26" ht="18.75" customHeight="1">
      <c r="E34" s="154" t="str">
        <f>"Seleccione "&amp;L25&amp;" procesos teminados en el segundo semestre de "&amp;Administrador!A27&amp;" y llene la siguiente tabla:"</f>
        <v>Seleccione 10 procesos teminados en el segundo semestre de 2024 y llene la siguiente tabla:</v>
      </c>
      <c r="F34" s="154"/>
      <c r="G34" s="154"/>
      <c r="H34" s="154"/>
      <c r="I34" s="154"/>
      <c r="J34" s="154"/>
      <c r="K34" s="154"/>
      <c r="L34" s="154"/>
      <c r="M34" s="74"/>
      <c r="N34" s="184" t="s">
        <v>91</v>
      </c>
      <c r="O34" s="184"/>
      <c r="P34" s="184"/>
      <c r="Q34" s="184"/>
      <c r="R34" s="196"/>
      <c r="S34" s="200">
        <v>368</v>
      </c>
      <c r="T34" s="140">
        <v>368</v>
      </c>
      <c r="U34" s="141"/>
      <c r="V34" s="75"/>
      <c r="W34" s="182"/>
      <c r="X34" s="182"/>
      <c r="Y34" s="182"/>
    </row>
    <row r="35" spans="5:26" ht="18.75" customHeight="1">
      <c r="E35" s="154"/>
      <c r="F35" s="154"/>
      <c r="G35" s="154"/>
      <c r="H35" s="154"/>
      <c r="I35" s="154"/>
      <c r="J35" s="154"/>
      <c r="K35" s="154"/>
      <c r="L35" s="154"/>
      <c r="M35" s="74"/>
      <c r="N35" s="184"/>
      <c r="O35" s="184"/>
      <c r="P35" s="184"/>
      <c r="Q35" s="184"/>
      <c r="R35" s="196"/>
      <c r="S35" s="200"/>
      <c r="T35" s="140"/>
      <c r="U35" s="141"/>
      <c r="V35" s="75"/>
      <c r="W35" s="182"/>
      <c r="X35" s="182"/>
      <c r="Y35" s="182"/>
    </row>
    <row r="36" spans="5:26" ht="18.75" customHeight="1">
      <c r="E36" s="154"/>
      <c r="F36" s="154"/>
      <c r="G36" s="154"/>
      <c r="H36" s="154"/>
      <c r="I36" s="154"/>
      <c r="J36" s="154"/>
      <c r="K36" s="154"/>
      <c r="L36" s="154"/>
      <c r="M36" s="74"/>
      <c r="N36" s="174" t="s">
        <v>92</v>
      </c>
      <c r="O36" s="174"/>
      <c r="P36" s="174"/>
      <c r="Q36" s="174"/>
      <c r="R36" s="175"/>
      <c r="S36" s="199">
        <v>195</v>
      </c>
      <c r="T36" s="139">
        <v>195</v>
      </c>
      <c r="U36" s="108"/>
      <c r="V36" s="75">
        <f>+S32-T32</f>
        <v>5</v>
      </c>
      <c r="W36" s="182"/>
      <c r="X36" s="182"/>
      <c r="Y36" s="182"/>
      <c r="Z36" s="12"/>
    </row>
    <row r="37" spans="5:26" ht="18.75" customHeight="1">
      <c r="E37" s="43"/>
      <c r="F37" s="43"/>
      <c r="G37" s="43"/>
      <c r="H37" s="43"/>
      <c r="I37" s="43"/>
      <c r="J37" s="43"/>
      <c r="K37" s="43"/>
      <c r="L37" s="43"/>
      <c r="M37" s="74"/>
      <c r="N37" s="174"/>
      <c r="O37" s="174"/>
      <c r="P37" s="174"/>
      <c r="Q37" s="174"/>
      <c r="R37" s="175"/>
      <c r="S37" s="199"/>
      <c r="T37" s="139"/>
      <c r="U37" s="108"/>
      <c r="V37" s="75"/>
      <c r="W37" s="74"/>
      <c r="X37" s="74"/>
      <c r="Y37" s="74"/>
    </row>
    <row r="38" spans="5:26" ht="18.75" customHeight="1">
      <c r="E38" s="154" t="s">
        <v>93</v>
      </c>
      <c r="F38" s="154"/>
      <c r="G38" s="154"/>
      <c r="H38" s="154"/>
      <c r="I38" s="154"/>
      <c r="J38" s="154"/>
      <c r="K38" s="154"/>
      <c r="L38" s="155" t="s">
        <v>65</v>
      </c>
      <c r="M38" s="74"/>
      <c r="N38" s="197" t="s">
        <v>94</v>
      </c>
      <c r="O38" s="197"/>
      <c r="P38" s="197"/>
      <c r="Q38" s="197"/>
      <c r="R38" s="198"/>
      <c r="S38" s="201">
        <v>83</v>
      </c>
      <c r="T38" s="202">
        <v>83</v>
      </c>
      <c r="U38" s="203"/>
      <c r="V38" s="75">
        <f>+S34-T34</f>
        <v>0</v>
      </c>
      <c r="W38" s="171" t="s">
        <v>95</v>
      </c>
      <c r="X38" s="171"/>
      <c r="Y38" s="171"/>
    </row>
    <row r="39" spans="5:26" ht="18.75" customHeight="1">
      <c r="E39" s="154"/>
      <c r="F39" s="154"/>
      <c r="G39" s="154"/>
      <c r="H39" s="154"/>
      <c r="I39" s="154"/>
      <c r="J39" s="154"/>
      <c r="K39" s="154"/>
      <c r="L39" s="155"/>
      <c r="M39" s="74"/>
      <c r="N39" s="197"/>
      <c r="O39" s="197"/>
      <c r="P39" s="197"/>
      <c r="Q39" s="197"/>
      <c r="R39" s="198"/>
      <c r="S39" s="201"/>
      <c r="T39" s="202"/>
      <c r="U39" s="203"/>
      <c r="V39" s="75"/>
      <c r="W39" s="171"/>
      <c r="X39" s="171"/>
      <c r="Y39" s="171"/>
    </row>
    <row r="40" spans="5:26" ht="18" customHeight="1">
      <c r="E40" s="194" t="s">
        <v>96</v>
      </c>
      <c r="F40" s="194"/>
      <c r="G40" s="194"/>
      <c r="H40" s="194"/>
      <c r="I40" s="194"/>
      <c r="J40" s="194"/>
      <c r="K40" s="195"/>
      <c r="L40" s="108">
        <v>10</v>
      </c>
      <c r="M40" s="79"/>
      <c r="N40" s="74"/>
      <c r="O40" s="74"/>
      <c r="P40" s="74"/>
      <c r="Q40" s="74"/>
      <c r="R40" s="74"/>
      <c r="S40" s="74"/>
      <c r="T40" s="74"/>
      <c r="U40" s="74"/>
      <c r="V40" s="75">
        <f>+S36-T36</f>
        <v>0</v>
      </c>
      <c r="W40" s="171"/>
      <c r="X40" s="171"/>
      <c r="Y40" s="171"/>
    </row>
    <row r="41" spans="5:26" ht="18" customHeight="1">
      <c r="E41" s="194"/>
      <c r="F41" s="194"/>
      <c r="G41" s="194"/>
      <c r="H41" s="194"/>
      <c r="I41" s="194"/>
      <c r="J41" s="194"/>
      <c r="K41" s="195"/>
      <c r="L41" s="108"/>
      <c r="M41" s="74"/>
      <c r="N41" s="170" t="s">
        <v>44</v>
      </c>
      <c r="O41" s="170"/>
      <c r="P41" s="170"/>
      <c r="Q41" s="170"/>
      <c r="R41" s="170"/>
      <c r="S41" s="170"/>
      <c r="T41" s="170"/>
      <c r="U41" s="170"/>
      <c r="V41" s="75"/>
      <c r="W41" s="171"/>
      <c r="X41" s="171"/>
      <c r="Y41" s="171"/>
    </row>
    <row r="42" spans="5:26" ht="18" customHeight="1">
      <c r="E42" s="186" t="s">
        <v>97</v>
      </c>
      <c r="F42" s="186"/>
      <c r="G42" s="186"/>
      <c r="H42" s="186"/>
      <c r="I42" s="186"/>
      <c r="J42" s="186"/>
      <c r="K42" s="187"/>
      <c r="L42" s="173">
        <v>10</v>
      </c>
      <c r="M42" s="74"/>
      <c r="N42" s="170"/>
      <c r="O42" s="170"/>
      <c r="P42" s="170"/>
      <c r="Q42" s="170"/>
      <c r="R42" s="170"/>
      <c r="S42" s="170"/>
      <c r="T42" s="170"/>
      <c r="U42" s="170"/>
      <c r="V42" s="75">
        <f>+S38-T38</f>
        <v>0</v>
      </c>
      <c r="W42" s="171"/>
      <c r="X42" s="171"/>
      <c r="Y42" s="171"/>
    </row>
    <row r="43" spans="5:26" ht="18" customHeight="1">
      <c r="E43" s="186"/>
      <c r="F43" s="186"/>
      <c r="G43" s="186"/>
      <c r="H43" s="186"/>
      <c r="I43" s="186"/>
      <c r="J43" s="186"/>
      <c r="K43" s="187"/>
      <c r="L43" s="173"/>
      <c r="M43" s="74"/>
      <c r="N43" s="122" t="s">
        <v>668</v>
      </c>
      <c r="O43" s="122"/>
      <c r="P43" s="122"/>
      <c r="Q43" s="122"/>
      <c r="R43" s="122"/>
      <c r="S43" s="122"/>
      <c r="T43" s="122"/>
      <c r="U43" s="122"/>
      <c r="V43" s="75"/>
      <c r="W43" s="171"/>
      <c r="X43" s="171"/>
      <c r="Y43" s="171"/>
    </row>
    <row r="44" spans="5:26" ht="18" customHeight="1">
      <c r="E44" s="194" t="s">
        <v>98</v>
      </c>
      <c r="F44" s="194"/>
      <c r="G44" s="194"/>
      <c r="H44" s="194"/>
      <c r="I44" s="194"/>
      <c r="J44" s="194"/>
      <c r="K44" s="195"/>
      <c r="L44" s="108">
        <v>2</v>
      </c>
      <c r="M44" s="74"/>
      <c r="N44" s="122"/>
      <c r="O44" s="122"/>
      <c r="P44" s="122"/>
      <c r="Q44" s="122"/>
      <c r="R44" s="122"/>
      <c r="S44" s="122"/>
      <c r="T44" s="122"/>
      <c r="U44" s="122"/>
      <c r="V44" s="75"/>
      <c r="W44" s="171"/>
      <c r="X44" s="171"/>
      <c r="Y44" s="171"/>
    </row>
    <row r="45" spans="5:26" ht="18" customHeight="1">
      <c r="E45" s="194"/>
      <c r="F45" s="194"/>
      <c r="G45" s="194"/>
      <c r="H45" s="194"/>
      <c r="I45" s="194"/>
      <c r="J45" s="194"/>
      <c r="K45" s="195"/>
      <c r="L45" s="108"/>
      <c r="M45" s="74"/>
      <c r="N45" s="122"/>
      <c r="O45" s="122"/>
      <c r="P45" s="122"/>
      <c r="Q45" s="122"/>
      <c r="R45" s="122"/>
      <c r="S45" s="122"/>
      <c r="T45" s="122"/>
      <c r="U45" s="122"/>
      <c r="V45" s="74"/>
      <c r="W45" s="171"/>
      <c r="X45" s="171"/>
      <c r="Y45" s="171"/>
    </row>
    <row r="46" spans="5:26" ht="18" customHeight="1">
      <c r="E46" s="186" t="s">
        <v>99</v>
      </c>
      <c r="F46" s="186"/>
      <c r="G46" s="186"/>
      <c r="H46" s="186"/>
      <c r="I46" s="186"/>
      <c r="J46" s="186"/>
      <c r="K46" s="187"/>
      <c r="L46" s="173">
        <v>10</v>
      </c>
      <c r="M46" s="74"/>
      <c r="N46" s="122"/>
      <c r="O46" s="122"/>
      <c r="P46" s="122"/>
      <c r="Q46" s="122"/>
      <c r="R46" s="122"/>
      <c r="S46" s="122"/>
      <c r="T46" s="122"/>
      <c r="U46" s="122"/>
      <c r="V46" s="74"/>
      <c r="W46" s="171"/>
      <c r="X46" s="171"/>
      <c r="Y46" s="171"/>
    </row>
    <row r="47" spans="5:26" ht="18" customHeight="1">
      <c r="E47" s="186"/>
      <c r="F47" s="186"/>
      <c r="G47" s="186"/>
      <c r="H47" s="186"/>
      <c r="I47" s="186"/>
      <c r="J47" s="186"/>
      <c r="K47" s="187"/>
      <c r="L47" s="173"/>
      <c r="M47" s="74"/>
      <c r="N47" s="122"/>
      <c r="O47" s="122"/>
      <c r="P47" s="122"/>
      <c r="Q47" s="122"/>
      <c r="R47" s="122"/>
      <c r="S47" s="122"/>
      <c r="T47" s="122"/>
      <c r="U47" s="122"/>
      <c r="V47" s="74"/>
      <c r="W47" s="171"/>
      <c r="X47" s="171"/>
      <c r="Y47" s="171"/>
    </row>
    <row r="48" spans="5:26" ht="18" customHeight="1">
      <c r="E48" s="194" t="s">
        <v>100</v>
      </c>
      <c r="F48" s="194"/>
      <c r="G48" s="194"/>
      <c r="H48" s="194"/>
      <c r="I48" s="194"/>
      <c r="J48" s="194"/>
      <c r="K48" s="195"/>
      <c r="L48" s="108">
        <v>0</v>
      </c>
      <c r="M48" s="74"/>
      <c r="N48" s="122"/>
      <c r="O48" s="122"/>
      <c r="P48" s="122"/>
      <c r="Q48" s="122"/>
      <c r="R48" s="122"/>
      <c r="S48" s="122"/>
      <c r="T48" s="122"/>
      <c r="U48" s="122"/>
      <c r="V48" s="74"/>
      <c r="W48" s="171"/>
      <c r="X48" s="171"/>
      <c r="Y48" s="171"/>
    </row>
    <row r="49" spans="5:25" ht="18" customHeight="1">
      <c r="E49" s="194"/>
      <c r="F49" s="194"/>
      <c r="G49" s="194"/>
      <c r="H49" s="194"/>
      <c r="I49" s="194"/>
      <c r="J49" s="194"/>
      <c r="K49" s="195"/>
      <c r="L49" s="108"/>
      <c r="M49" s="74"/>
      <c r="N49" s="122"/>
      <c r="O49" s="122"/>
      <c r="P49" s="122"/>
      <c r="Q49" s="122"/>
      <c r="R49" s="122"/>
      <c r="S49" s="122"/>
      <c r="T49" s="122"/>
      <c r="U49" s="122"/>
      <c r="V49" s="74"/>
      <c r="W49" s="171"/>
      <c r="X49" s="171"/>
      <c r="Y49" s="171"/>
    </row>
    <row r="50" spans="5:25">
      <c r="W50" s="28"/>
      <c r="X50" s="28"/>
      <c r="Y50" s="28"/>
    </row>
    <row r="51" spans="5:25">
      <c r="W51" s="28"/>
      <c r="X51" s="28"/>
      <c r="Y51" s="28"/>
    </row>
    <row r="52" spans="5:25">
      <c r="W52" s="28"/>
      <c r="X52" s="28"/>
      <c r="Y52" s="28"/>
    </row>
  </sheetData>
  <sheetProtection algorithmName="SHA-512" hashValue="RmnOacY+nL0MmmdWJSVg44Y3IkZpWPe6ZDYG+8Cy9T2UvBH70qdlTrEXm5XWI6Y5r6SOSbEgpjEU3d1IV2zxvA==" saltValue="jpw7kciT69r/gshV8RNsTA==" spinCount="100000" sheet="1" objects="1" scenarios="1"/>
  <mergeCells count="98">
    <mergeCell ref="N43:U49"/>
    <mergeCell ref="N34:R35"/>
    <mergeCell ref="N36:R37"/>
    <mergeCell ref="N38:R39"/>
    <mergeCell ref="W32:Y36"/>
    <mergeCell ref="S32:S33"/>
    <mergeCell ref="T32:U33"/>
    <mergeCell ref="S34:S35"/>
    <mergeCell ref="S36:S37"/>
    <mergeCell ref="S38:S39"/>
    <mergeCell ref="T34:U35"/>
    <mergeCell ref="T36:U37"/>
    <mergeCell ref="T38:U39"/>
    <mergeCell ref="E48:K49"/>
    <mergeCell ref="L48:L49"/>
    <mergeCell ref="N12:T13"/>
    <mergeCell ref="U12:U13"/>
    <mergeCell ref="N14:T15"/>
    <mergeCell ref="U14:U15"/>
    <mergeCell ref="N16:T17"/>
    <mergeCell ref="E34:L36"/>
    <mergeCell ref="E40:K41"/>
    <mergeCell ref="L40:L41"/>
    <mergeCell ref="E42:K43"/>
    <mergeCell ref="E44:K45"/>
    <mergeCell ref="L44:L45"/>
    <mergeCell ref="E28:K29"/>
    <mergeCell ref="L21:L22"/>
    <mergeCell ref="E38:K39"/>
    <mergeCell ref="E3:Y4"/>
    <mergeCell ref="E46:K47"/>
    <mergeCell ref="E30:K31"/>
    <mergeCell ref="L30:L31"/>
    <mergeCell ref="W14:Y15"/>
    <mergeCell ref="L42:L43"/>
    <mergeCell ref="L46:L47"/>
    <mergeCell ref="N21:T22"/>
    <mergeCell ref="N23:T24"/>
    <mergeCell ref="U23:U24"/>
    <mergeCell ref="N25:T26"/>
    <mergeCell ref="L16:L17"/>
    <mergeCell ref="E21:K22"/>
    <mergeCell ref="W18:Y19"/>
    <mergeCell ref="E23:K24"/>
    <mergeCell ref="N10:T11"/>
    <mergeCell ref="B2:C4"/>
    <mergeCell ref="B6:C6"/>
    <mergeCell ref="B8:C8"/>
    <mergeCell ref="B14:C14"/>
    <mergeCell ref="B10:C10"/>
    <mergeCell ref="B12:C12"/>
    <mergeCell ref="B21:C21"/>
    <mergeCell ref="L10:L11"/>
    <mergeCell ref="E19:K20"/>
    <mergeCell ref="B18:C18"/>
    <mergeCell ref="B20:C20"/>
    <mergeCell ref="B16:C16"/>
    <mergeCell ref="E16:K17"/>
    <mergeCell ref="E12:K13"/>
    <mergeCell ref="L12:L13"/>
    <mergeCell ref="E14:K15"/>
    <mergeCell ref="B11:C11"/>
    <mergeCell ref="B13:C13"/>
    <mergeCell ref="B15:C15"/>
    <mergeCell ref="B17:C17"/>
    <mergeCell ref="B19:C19"/>
    <mergeCell ref="E10:K11"/>
    <mergeCell ref="W29:Y31"/>
    <mergeCell ref="W22:Y25"/>
    <mergeCell ref="W26:Y28"/>
    <mergeCell ref="W20:Y21"/>
    <mergeCell ref="L19:L20"/>
    <mergeCell ref="N30:R31"/>
    <mergeCell ref="E26:K27"/>
    <mergeCell ref="W6:Y13"/>
    <mergeCell ref="U19:U20"/>
    <mergeCell ref="L26:L27"/>
    <mergeCell ref="M22:M23"/>
    <mergeCell ref="E6:O7"/>
    <mergeCell ref="M14:M15"/>
    <mergeCell ref="U10:U11"/>
    <mergeCell ref="N19:T20"/>
    <mergeCell ref="L38:L39"/>
    <mergeCell ref="N41:U42"/>
    <mergeCell ref="W38:Y49"/>
    <mergeCell ref="S6:U6"/>
    <mergeCell ref="S7:U8"/>
    <mergeCell ref="L14:L15"/>
    <mergeCell ref="N32:R33"/>
    <mergeCell ref="U25:U26"/>
    <mergeCell ref="N27:T28"/>
    <mergeCell ref="U27:U28"/>
    <mergeCell ref="L23:L24"/>
    <mergeCell ref="U21:U22"/>
    <mergeCell ref="L28:L29"/>
    <mergeCell ref="U16:U17"/>
    <mergeCell ref="S30:S31"/>
    <mergeCell ref="T30:U31"/>
  </mergeCells>
  <dataValidations count="1">
    <dataValidation type="date" allowBlank="1" showInputMessage="1" showErrorMessage="1" promptTitle="Consulta eKOGUI" prompt="Diligenciar la fecha de diligenciamiento de esta hoja Formato (DD/MM/AAAA)" sqref="S7:U9" xr:uid="{3CF80C60-D4E2-46BF-B697-8A9943A40588}">
      <formula1>44927</formula1>
      <formula2>47484</formula2>
    </dataValidation>
  </dataValidations>
  <hyperlinks>
    <hyperlink ref="B10:C10" location="Abogados!A1" display="Abogados" xr:uid="{05C89D7D-487E-4723-8B4C-FF6659B28A45}"/>
    <hyperlink ref="B12:C12" location="Judiciales!A1" display="Judiciales" xr:uid="{841F9296-1CBA-4682-890D-9A82D67216D8}"/>
    <hyperlink ref="B18:C18" location="Pagos!A1" display="Pagos" xr:uid="{C9E1109C-95F1-4A8F-B02D-F4CFC5211054}"/>
    <hyperlink ref="B8:C8" location="Usuarios!A1" display="Usuarios" xr:uid="{CEE20A3A-4F1D-432C-8DF4-8091734D93AF}"/>
    <hyperlink ref="B16:C16" location="'Comité de conciliación'!A1" display="Comité de conciliación" xr:uid="{57B05322-DE2F-408A-8C8F-81BC21918739}"/>
    <hyperlink ref="B20:C20" location="Resumen!A1" display="Resumen general" xr:uid="{BFCCFDF8-9CC5-408C-BBEA-56819CF1EFFB}"/>
    <hyperlink ref="B14:C14" location="Arbitramentos!A1" display="Arbitramentos" xr:uid="{ED3646EB-0814-41F2-8FAC-D444581D6AC9}"/>
    <hyperlink ref="B6:C6" location="Portada!A1" display="Portada" xr:uid="{01AB72E7-5850-4164-8BCB-4798D7922B47}"/>
    <hyperlink ref="W14:Y15" r:id="rId1" display="Acceder al manual" xr:uid="{E6BA30AB-9BF0-4E1D-9087-9744C823F33D}"/>
  </hyperlinks>
  <pageMargins left="0.7" right="0.7" top="0.75" bottom="0.75" header="0.3" footer="0.3"/>
  <pageSetup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4240E-951A-4F29-8DBE-3B785F9B7B53}">
  <sheetPr codeName="Hoja7"/>
  <dimension ref="B2:Y24"/>
  <sheetViews>
    <sheetView showGridLines="0" showRowColHeaders="0" topLeftCell="B1" zoomScale="50" zoomScaleNormal="50" workbookViewId="0">
      <selection activeCell="B20" sqref="B20:C20"/>
    </sheetView>
  </sheetViews>
  <sheetFormatPr baseColWidth="10" defaultColWidth="11.3828125" defaultRowHeight="14.6"/>
  <cols>
    <col min="1" max="1" width="0" style="2" hidden="1" customWidth="1"/>
    <col min="2" max="3" width="16.3046875" style="4" customWidth="1"/>
    <col min="4" max="10" width="9.15234375" style="2" customWidth="1"/>
    <col min="11" max="11" width="9.3046875" style="2" customWidth="1"/>
    <col min="12" max="12" width="10.3046875" style="2" customWidth="1"/>
    <col min="13" max="13" width="2.69140625" style="2" customWidth="1"/>
    <col min="14" max="19" width="9.15234375" style="2" customWidth="1"/>
    <col min="20" max="20" width="17.69140625" style="2" customWidth="1"/>
    <col min="21" max="21" width="10.84375" style="2" customWidth="1"/>
    <col min="22" max="22" width="3.53515625" style="2" customWidth="1"/>
    <col min="23" max="64" width="9.15234375" style="2" customWidth="1"/>
    <col min="65" max="16384" width="11.3828125" style="2"/>
  </cols>
  <sheetData>
    <row r="2" spans="2:25">
      <c r="B2" s="92"/>
      <c r="C2" s="92"/>
      <c r="E2" s="89" t="s">
        <v>12</v>
      </c>
      <c r="F2" s="89"/>
      <c r="G2" s="89"/>
      <c r="H2" s="89"/>
      <c r="I2" s="89"/>
      <c r="J2" s="89"/>
      <c r="K2" s="89"/>
      <c r="L2" s="89"/>
      <c r="M2" s="89"/>
      <c r="N2" s="89"/>
      <c r="O2" s="89"/>
      <c r="P2" s="89"/>
      <c r="Q2" s="89"/>
      <c r="R2" s="89"/>
      <c r="S2" s="89"/>
      <c r="T2" s="89"/>
      <c r="U2" s="89"/>
      <c r="V2" s="89"/>
      <c r="W2" s="89"/>
      <c r="X2" s="89"/>
      <c r="Y2" s="89"/>
    </row>
    <row r="3" spans="2:25" ht="15" thickBot="1">
      <c r="B3" s="92"/>
      <c r="C3" s="92"/>
      <c r="E3" s="90"/>
      <c r="F3" s="90"/>
      <c r="G3" s="90"/>
      <c r="H3" s="90"/>
      <c r="I3" s="90"/>
      <c r="J3" s="90"/>
      <c r="K3" s="90"/>
      <c r="L3" s="90"/>
      <c r="M3" s="90"/>
      <c r="N3" s="90"/>
      <c r="O3" s="90"/>
      <c r="P3" s="90"/>
      <c r="Q3" s="90"/>
      <c r="R3" s="90"/>
      <c r="S3" s="90"/>
      <c r="T3" s="90"/>
      <c r="U3" s="90"/>
      <c r="V3" s="90"/>
      <c r="W3" s="90"/>
      <c r="X3" s="90"/>
      <c r="Y3" s="90"/>
    </row>
    <row r="4" spans="2:25">
      <c r="B4" s="92"/>
      <c r="C4" s="92"/>
      <c r="E4" s="74"/>
      <c r="F4" s="74"/>
      <c r="G4" s="74"/>
      <c r="H4" s="74"/>
      <c r="I4" s="74"/>
      <c r="J4" s="74"/>
      <c r="K4" s="74"/>
      <c r="L4" s="74"/>
      <c r="M4" s="74"/>
      <c r="N4" s="74"/>
      <c r="O4" s="74"/>
      <c r="P4" s="74"/>
      <c r="Q4" s="74"/>
      <c r="R4" s="74"/>
      <c r="S4" s="74"/>
      <c r="T4" s="74"/>
      <c r="U4" s="74"/>
      <c r="V4" s="74"/>
      <c r="W4" s="74"/>
      <c r="X4" s="74"/>
      <c r="Y4" s="74"/>
    </row>
    <row r="5" spans="2:25" ht="14.25" customHeight="1">
      <c r="E5" s="145" t="s">
        <v>101</v>
      </c>
      <c r="F5" s="145"/>
      <c r="G5" s="145"/>
      <c r="H5" s="145"/>
      <c r="I5" s="145"/>
      <c r="J5" s="145"/>
      <c r="K5" s="145"/>
      <c r="L5" s="145"/>
      <c r="M5" s="145"/>
      <c r="N5" s="145"/>
      <c r="O5" s="74"/>
      <c r="P5" s="74"/>
      <c r="Q5" s="74"/>
      <c r="R5" s="5"/>
      <c r="S5" s="172" t="s">
        <v>23</v>
      </c>
      <c r="T5" s="172"/>
      <c r="U5" s="172"/>
      <c r="V5" s="5"/>
      <c r="W5" s="104" t="s">
        <v>102</v>
      </c>
      <c r="X5" s="104"/>
      <c r="Y5" s="104"/>
    </row>
    <row r="6" spans="2:25" ht="17.600000000000001">
      <c r="B6" s="93" t="s">
        <v>4</v>
      </c>
      <c r="C6" s="93"/>
      <c r="E6" s="145"/>
      <c r="F6" s="145"/>
      <c r="G6" s="145"/>
      <c r="H6" s="145"/>
      <c r="I6" s="145"/>
      <c r="J6" s="145"/>
      <c r="K6" s="145"/>
      <c r="L6" s="145"/>
      <c r="M6" s="145"/>
      <c r="N6" s="145"/>
      <c r="O6" s="74"/>
      <c r="P6" s="74"/>
      <c r="Q6" s="74"/>
      <c r="R6" s="5"/>
      <c r="S6" s="135">
        <v>45705</v>
      </c>
      <c r="T6" s="135"/>
      <c r="U6" s="135"/>
      <c r="V6" s="5"/>
      <c r="W6" s="104"/>
      <c r="X6" s="104"/>
      <c r="Y6" s="104"/>
    </row>
    <row r="7" spans="2:25" ht="15">
      <c r="B7" s="3"/>
      <c r="C7" s="3"/>
      <c r="E7" s="7"/>
      <c r="F7" s="7"/>
      <c r="G7" s="7"/>
      <c r="H7" s="7"/>
      <c r="I7" s="7"/>
      <c r="J7" s="7"/>
      <c r="K7" s="7"/>
      <c r="L7" s="7"/>
      <c r="M7" s="7"/>
      <c r="N7" s="7"/>
      <c r="O7" s="7"/>
      <c r="P7" s="7"/>
      <c r="Q7" s="7"/>
      <c r="R7" s="7"/>
      <c r="S7" s="135"/>
      <c r="T7" s="135"/>
      <c r="U7" s="135"/>
      <c r="V7" s="74"/>
      <c r="W7" s="104"/>
      <c r="X7" s="104"/>
      <c r="Y7" s="104"/>
    </row>
    <row r="8" spans="2:25" ht="19.5" customHeight="1">
      <c r="B8" s="93" t="s">
        <v>8</v>
      </c>
      <c r="C8" s="93"/>
      <c r="E8" s="74"/>
      <c r="F8" s="74"/>
      <c r="G8" s="74"/>
      <c r="H8" s="74"/>
      <c r="I8" s="74"/>
      <c r="J8" s="74"/>
      <c r="K8" s="74"/>
      <c r="L8" s="74"/>
      <c r="M8" s="74"/>
      <c r="N8" s="74"/>
      <c r="O8" s="74"/>
      <c r="P8" s="74"/>
      <c r="Q8" s="74"/>
      <c r="R8" s="74"/>
      <c r="S8" s="74"/>
      <c r="T8" s="74"/>
      <c r="U8" s="74"/>
      <c r="V8" s="74"/>
      <c r="W8" s="104"/>
      <c r="X8" s="104"/>
      <c r="Y8" s="104"/>
    </row>
    <row r="9" spans="2:25">
      <c r="B9" s="3"/>
      <c r="C9" s="3"/>
      <c r="E9" s="155" t="s">
        <v>12</v>
      </c>
      <c r="F9" s="155"/>
      <c r="G9" s="155"/>
      <c r="H9" s="155"/>
      <c r="I9" s="155"/>
      <c r="J9" s="155"/>
      <c r="K9" s="156"/>
      <c r="L9" s="205" t="s">
        <v>65</v>
      </c>
      <c r="M9" s="84"/>
      <c r="N9" s="155" t="s">
        <v>12</v>
      </c>
      <c r="O9" s="155"/>
      <c r="P9" s="155"/>
      <c r="Q9" s="155"/>
      <c r="R9" s="155"/>
      <c r="S9" s="155"/>
      <c r="T9" s="156"/>
      <c r="U9" s="205" t="s">
        <v>65</v>
      </c>
      <c r="V9" s="74"/>
      <c r="W9" s="104"/>
      <c r="X9" s="104"/>
      <c r="Y9" s="104"/>
    </row>
    <row r="10" spans="2:25" ht="17.600000000000001">
      <c r="B10" s="93" t="s">
        <v>10</v>
      </c>
      <c r="C10" s="93"/>
      <c r="E10" s="155"/>
      <c r="F10" s="155"/>
      <c r="G10" s="155"/>
      <c r="H10" s="155"/>
      <c r="I10" s="155"/>
      <c r="J10" s="155"/>
      <c r="K10" s="156"/>
      <c r="L10" s="205"/>
      <c r="M10" s="84"/>
      <c r="N10" s="155"/>
      <c r="O10" s="155"/>
      <c r="P10" s="155"/>
      <c r="Q10" s="155"/>
      <c r="R10" s="155"/>
      <c r="S10" s="155"/>
      <c r="T10" s="156"/>
      <c r="U10" s="205"/>
      <c r="V10" s="74"/>
      <c r="W10" s="104"/>
      <c r="X10" s="104"/>
      <c r="Y10" s="104"/>
    </row>
    <row r="11" spans="2:25" ht="17.600000000000001">
      <c r="B11" s="93"/>
      <c r="C11" s="93"/>
      <c r="E11" s="164" t="str">
        <f>"Arbitramentos activos al "&amp;Administrador!B19&amp;" de "&amp;Administrador!B18&amp;" según jurídica"</f>
        <v>Arbitramentos activos al 31 DE DICIEMBRE  de 2024 según jurídica</v>
      </c>
      <c r="F11" s="164"/>
      <c r="G11" s="164"/>
      <c r="H11" s="164"/>
      <c r="I11" s="164"/>
      <c r="J11" s="164"/>
      <c r="K11" s="165"/>
      <c r="L11" s="108">
        <v>0</v>
      </c>
      <c r="M11" s="74"/>
      <c r="N11" s="164" t="str">
        <f>"Total arbitramentos terminados al "&amp;Administrador!B19&amp;" de "&amp;Administrador!B18&amp;" según jurídica"</f>
        <v>Total arbitramentos terminados al 31 DE DICIEMBRE  de 2024 según jurídica</v>
      </c>
      <c r="O11" s="164"/>
      <c r="P11" s="164"/>
      <c r="Q11" s="164"/>
      <c r="R11" s="164"/>
      <c r="S11" s="164"/>
      <c r="T11" s="165"/>
      <c r="U11" s="108">
        <v>0</v>
      </c>
      <c r="V11" s="74"/>
      <c r="W11" s="104"/>
      <c r="X11" s="104"/>
      <c r="Y11" s="104"/>
    </row>
    <row r="12" spans="2:25" ht="24.75" customHeight="1">
      <c r="B12" s="93" t="s">
        <v>11</v>
      </c>
      <c r="C12" s="93"/>
      <c r="E12" s="164"/>
      <c r="F12" s="164"/>
      <c r="G12" s="164"/>
      <c r="H12" s="164"/>
      <c r="I12" s="164"/>
      <c r="J12" s="164"/>
      <c r="K12" s="165"/>
      <c r="L12" s="108"/>
      <c r="M12" s="74"/>
      <c r="N12" s="164"/>
      <c r="O12" s="164"/>
      <c r="P12" s="164"/>
      <c r="Q12" s="164"/>
      <c r="R12" s="164"/>
      <c r="S12" s="164"/>
      <c r="T12" s="165"/>
      <c r="U12" s="108"/>
      <c r="V12" s="74"/>
      <c r="W12" s="123" t="s">
        <v>21</v>
      </c>
      <c r="X12" s="123"/>
      <c r="Y12" s="123"/>
    </row>
    <row r="13" spans="2:25" ht="24.75" customHeight="1">
      <c r="B13" s="93"/>
      <c r="C13" s="93"/>
      <c r="E13" s="188" t="s">
        <v>103</v>
      </c>
      <c r="F13" s="188"/>
      <c r="G13" s="188"/>
      <c r="H13" s="188"/>
      <c r="I13" s="188"/>
      <c r="J13" s="188"/>
      <c r="K13" s="189"/>
      <c r="L13" s="173">
        <v>0</v>
      </c>
      <c r="M13" s="74"/>
      <c r="N13" s="188" t="s">
        <v>104</v>
      </c>
      <c r="O13" s="188"/>
      <c r="P13" s="188"/>
      <c r="Q13" s="188"/>
      <c r="R13" s="188"/>
      <c r="S13" s="188"/>
      <c r="T13" s="189"/>
      <c r="U13" s="173">
        <v>0</v>
      </c>
      <c r="V13" s="74"/>
      <c r="W13" s="123"/>
      <c r="X13" s="123"/>
      <c r="Y13" s="123"/>
    </row>
    <row r="14" spans="2:25" ht="17.600000000000001">
      <c r="B14" s="93" t="s">
        <v>12</v>
      </c>
      <c r="C14" s="93"/>
      <c r="E14" s="188"/>
      <c r="F14" s="188"/>
      <c r="G14" s="188"/>
      <c r="H14" s="188"/>
      <c r="I14" s="188"/>
      <c r="J14" s="188"/>
      <c r="K14" s="189"/>
      <c r="L14" s="173"/>
      <c r="M14" s="74"/>
      <c r="N14" s="188"/>
      <c r="O14" s="188"/>
      <c r="P14" s="188"/>
      <c r="Q14" s="188"/>
      <c r="R14" s="188"/>
      <c r="S14" s="188"/>
      <c r="T14" s="189"/>
      <c r="U14" s="173"/>
      <c r="V14" s="74"/>
      <c r="W14" s="78"/>
      <c r="X14" s="78"/>
      <c r="Y14" s="78"/>
    </row>
    <row r="15" spans="2:25" ht="19.5" customHeight="1">
      <c r="B15" s="93"/>
      <c r="C15" s="93"/>
      <c r="E15" s="74"/>
      <c r="F15" s="74"/>
      <c r="G15" s="74"/>
      <c r="H15" s="74"/>
      <c r="I15" s="74"/>
      <c r="J15" s="74"/>
      <c r="K15" s="74"/>
      <c r="L15" s="74"/>
      <c r="M15" s="74"/>
      <c r="N15" s="74"/>
      <c r="O15" s="74"/>
      <c r="P15" s="74"/>
      <c r="Q15" s="74"/>
      <c r="R15" s="74"/>
      <c r="S15" s="74"/>
      <c r="T15" s="74"/>
      <c r="U15" s="74"/>
      <c r="V15" s="74"/>
      <c r="W15" s="74"/>
      <c r="X15" s="74"/>
      <c r="Y15" s="74"/>
    </row>
    <row r="16" spans="2:25" ht="19.5" customHeight="1">
      <c r="B16" s="93" t="s">
        <v>17</v>
      </c>
      <c r="C16" s="93"/>
      <c r="E16" s="74"/>
      <c r="F16" s="74"/>
      <c r="G16" s="74"/>
      <c r="H16" s="74"/>
      <c r="I16" s="74"/>
      <c r="J16" s="74"/>
      <c r="K16" s="74"/>
      <c r="L16" s="74"/>
      <c r="M16" s="74"/>
      <c r="N16" s="74"/>
      <c r="O16" s="74"/>
      <c r="P16" s="74"/>
      <c r="Q16" s="74"/>
      <c r="R16" s="74"/>
      <c r="S16" s="74"/>
      <c r="T16" s="74"/>
      <c r="U16" s="74"/>
      <c r="V16" s="74"/>
      <c r="W16" s="74"/>
      <c r="X16" s="74"/>
      <c r="Y16" s="74"/>
    </row>
    <row r="17" spans="2:25" ht="17.600000000000001">
      <c r="B17" s="93"/>
      <c r="C17" s="93"/>
      <c r="E17" s="98" t="s">
        <v>44</v>
      </c>
      <c r="F17" s="98"/>
      <c r="G17" s="98"/>
      <c r="H17" s="98"/>
      <c r="I17" s="98"/>
      <c r="J17" s="98"/>
      <c r="K17" s="98"/>
      <c r="L17" s="98"/>
      <c r="M17" s="98"/>
      <c r="N17" s="98"/>
      <c r="O17" s="98"/>
      <c r="P17" s="98"/>
      <c r="Q17" s="98"/>
      <c r="R17" s="98"/>
      <c r="S17" s="98"/>
      <c r="T17" s="98"/>
      <c r="U17" s="98"/>
      <c r="V17" s="74"/>
      <c r="W17" s="74"/>
      <c r="X17" s="74"/>
      <c r="Y17" s="74"/>
    </row>
    <row r="18" spans="2:25" ht="12.75" customHeight="1">
      <c r="B18" s="93" t="s">
        <v>18</v>
      </c>
      <c r="C18" s="93"/>
      <c r="E18" s="98"/>
      <c r="F18" s="98"/>
      <c r="G18" s="98"/>
      <c r="H18" s="98"/>
      <c r="I18" s="98"/>
      <c r="J18" s="98"/>
      <c r="K18" s="98"/>
      <c r="L18" s="98"/>
      <c r="M18" s="98"/>
      <c r="N18" s="98"/>
      <c r="O18" s="98"/>
      <c r="P18" s="98"/>
      <c r="Q18" s="98"/>
      <c r="R18" s="98"/>
      <c r="S18" s="98"/>
      <c r="T18" s="98"/>
      <c r="U18" s="98"/>
      <c r="V18" s="74"/>
      <c r="W18" s="74"/>
      <c r="X18" s="74"/>
      <c r="Y18" s="74"/>
    </row>
    <row r="19" spans="2:25" ht="12.75" customHeight="1">
      <c r="B19" s="93"/>
      <c r="C19" s="93"/>
      <c r="E19" s="204" t="s">
        <v>105</v>
      </c>
      <c r="F19" s="204"/>
      <c r="G19" s="204"/>
      <c r="H19" s="204"/>
      <c r="I19" s="204"/>
      <c r="J19" s="204"/>
      <c r="K19" s="204"/>
      <c r="L19" s="204"/>
      <c r="M19" s="204"/>
      <c r="N19" s="204"/>
      <c r="O19" s="204"/>
      <c r="P19" s="204"/>
      <c r="Q19" s="204"/>
      <c r="R19" s="204"/>
      <c r="S19" s="204"/>
      <c r="T19" s="204"/>
      <c r="U19" s="204"/>
      <c r="V19" s="74"/>
      <c r="W19" s="74"/>
      <c r="X19" s="74"/>
      <c r="Y19" s="74"/>
    </row>
    <row r="20" spans="2:25" ht="17.600000000000001">
      <c r="B20" s="93" t="s">
        <v>19</v>
      </c>
      <c r="C20" s="93"/>
      <c r="E20" s="204"/>
      <c r="F20" s="204"/>
      <c r="G20" s="204"/>
      <c r="H20" s="204"/>
      <c r="I20" s="204"/>
      <c r="J20" s="204"/>
      <c r="K20" s="204"/>
      <c r="L20" s="204"/>
      <c r="M20" s="204"/>
      <c r="N20" s="204"/>
      <c r="O20" s="204"/>
      <c r="P20" s="204"/>
      <c r="Q20" s="204"/>
      <c r="R20" s="204"/>
      <c r="S20" s="204"/>
      <c r="T20" s="204"/>
      <c r="U20" s="204"/>
      <c r="V20" s="74"/>
      <c r="W20" s="74"/>
      <c r="X20" s="74"/>
      <c r="Y20" s="74"/>
    </row>
    <row r="21" spans="2:25" ht="17.600000000000001">
      <c r="B21" s="93"/>
      <c r="C21" s="93"/>
      <c r="E21" s="204"/>
      <c r="F21" s="204"/>
      <c r="G21" s="204"/>
      <c r="H21" s="204"/>
      <c r="I21" s="204"/>
      <c r="J21" s="204"/>
      <c r="K21" s="204"/>
      <c r="L21" s="204"/>
      <c r="M21" s="204"/>
      <c r="N21" s="204"/>
      <c r="O21" s="204"/>
      <c r="P21" s="204"/>
      <c r="Q21" s="204"/>
      <c r="R21" s="204"/>
      <c r="S21" s="204"/>
      <c r="T21" s="204"/>
      <c r="U21" s="204"/>
      <c r="V21" s="74"/>
      <c r="W21" s="74"/>
      <c r="X21" s="74"/>
      <c r="Y21" s="74"/>
    </row>
    <row r="22" spans="2:25">
      <c r="E22" s="204"/>
      <c r="F22" s="204"/>
      <c r="G22" s="204"/>
      <c r="H22" s="204"/>
      <c r="I22" s="204"/>
      <c r="J22" s="204"/>
      <c r="K22" s="204"/>
      <c r="L22" s="204"/>
      <c r="M22" s="204"/>
      <c r="N22" s="204"/>
      <c r="O22" s="204"/>
      <c r="P22" s="204"/>
      <c r="Q22" s="204"/>
      <c r="R22" s="204"/>
      <c r="S22" s="204"/>
      <c r="T22" s="204"/>
      <c r="U22" s="204"/>
      <c r="V22" s="74"/>
      <c r="W22" s="74"/>
      <c r="X22" s="74"/>
      <c r="Y22" s="74"/>
    </row>
    <row r="23" spans="2:25" ht="19.5" customHeight="1">
      <c r="E23" s="204"/>
      <c r="F23" s="204"/>
      <c r="G23" s="204"/>
      <c r="H23" s="204"/>
      <c r="I23" s="204"/>
      <c r="J23" s="204"/>
      <c r="K23" s="204"/>
      <c r="L23" s="204"/>
      <c r="M23" s="204"/>
      <c r="N23" s="204"/>
      <c r="O23" s="204"/>
      <c r="P23" s="204"/>
      <c r="Q23" s="204"/>
      <c r="R23" s="204"/>
      <c r="S23" s="204"/>
      <c r="T23" s="204"/>
      <c r="U23" s="204"/>
      <c r="V23" s="74"/>
      <c r="W23" s="74"/>
      <c r="X23" s="74"/>
      <c r="Y23" s="74"/>
    </row>
    <row r="24" spans="2:25">
      <c r="E24" s="74"/>
      <c r="F24" s="74"/>
      <c r="G24" s="74"/>
      <c r="H24" s="74"/>
      <c r="I24" s="74"/>
      <c r="J24" s="74"/>
      <c r="K24" s="74"/>
      <c r="L24" s="74"/>
      <c r="M24" s="74"/>
      <c r="N24" s="74"/>
      <c r="O24" s="74"/>
      <c r="P24" s="74"/>
      <c r="Q24" s="74"/>
      <c r="R24" s="74"/>
      <c r="S24" s="74"/>
      <c r="T24" s="74"/>
      <c r="U24" s="74"/>
      <c r="V24" s="74"/>
      <c r="W24" s="74"/>
      <c r="X24" s="74"/>
      <c r="Y24" s="74"/>
    </row>
  </sheetData>
  <sheetProtection algorithmName="SHA-512" hashValue="GKQtOWmnMf43Iu0QWuX7/oTCgJD2j/D0AohK5K6rlTC/IZ5QYCYFchhGfB2YCkJeP2EY1XJm8r2sUSCWhdSJLQ==" saltValue="hmDmQPxFFj7xbyaYygfuwg==" spinCount="100000" sheet="1" objects="1" scenarios="1"/>
  <mergeCells count="35">
    <mergeCell ref="E2:Y3"/>
    <mergeCell ref="E11:K12"/>
    <mergeCell ref="L11:L12"/>
    <mergeCell ref="E13:K14"/>
    <mergeCell ref="L13:L14"/>
    <mergeCell ref="N11:T12"/>
    <mergeCell ref="S5:U5"/>
    <mergeCell ref="S6:U7"/>
    <mergeCell ref="E9:K10"/>
    <mergeCell ref="L9:L10"/>
    <mergeCell ref="N9:T10"/>
    <mergeCell ref="U9:U10"/>
    <mergeCell ref="W12:Y13"/>
    <mergeCell ref="U11:U12"/>
    <mergeCell ref="N13:T14"/>
    <mergeCell ref="U13:U14"/>
    <mergeCell ref="B2:C4"/>
    <mergeCell ref="B6:C6"/>
    <mergeCell ref="B8:C8"/>
    <mergeCell ref="B10:C10"/>
    <mergeCell ref="B12:C12"/>
    <mergeCell ref="B20:C20"/>
    <mergeCell ref="B14:C14"/>
    <mergeCell ref="E5:N6"/>
    <mergeCell ref="W5:Y11"/>
    <mergeCell ref="E17:U18"/>
    <mergeCell ref="B11:C11"/>
    <mergeCell ref="B13:C13"/>
    <mergeCell ref="B15:C15"/>
    <mergeCell ref="B17:C17"/>
    <mergeCell ref="B19:C19"/>
    <mergeCell ref="B16:C16"/>
    <mergeCell ref="B18:C18"/>
    <mergeCell ref="E19:U23"/>
    <mergeCell ref="B21:C21"/>
  </mergeCells>
  <dataValidations count="1">
    <dataValidation type="date" allowBlank="1" showInputMessage="1" showErrorMessage="1" promptTitle="Registro de información" prompt="Diligenciar la fecha de diligenciamiento de esta hoja (DD/MM/AAAA)" sqref="S6:U7" xr:uid="{2CC7911C-018D-47E6-B7B9-D3CA2D0006F1}">
      <formula1>44927</formula1>
      <formula2>47484</formula2>
    </dataValidation>
  </dataValidations>
  <hyperlinks>
    <hyperlink ref="B10:C10" location="Abogados!A1" display="Abogados" xr:uid="{856A7199-CF8F-4FA1-999E-830ECFE6D31B}"/>
    <hyperlink ref="B12:C12" location="Judiciales!A1" display="Judiciales" xr:uid="{869CB553-7D5F-47F9-8D8D-8A59CEA80A97}"/>
    <hyperlink ref="B18:C18" location="Pagos!A1" display="Pagos" xr:uid="{4A60C249-8C3A-4A34-9BAA-E83CA654621F}"/>
    <hyperlink ref="B8:C8" location="Usuarios!A1" display="Usuarios" xr:uid="{D94570D6-5F91-41B0-8C20-15196B37EC1F}"/>
    <hyperlink ref="B16:C16" location="'Comité de conciliación'!A1" display="Comité de conciliación" xr:uid="{5B3FEF0A-B341-4507-A84B-1DC9F081590C}"/>
    <hyperlink ref="B20:C20" location="Resumen!A1" display="Resumen general" xr:uid="{4149D131-DC2E-4CAD-B7A9-41AF511B74E6}"/>
    <hyperlink ref="B14:C14" location="Arbitramentos!A1" display="Arbitramentos" xr:uid="{4AF83F43-27FC-4730-8EEC-8B72CE692FF3}"/>
    <hyperlink ref="B6:C6" location="Portada!A1" display="Portada" xr:uid="{A337405C-5526-490C-B537-03CAFB9B2A9C}"/>
    <hyperlink ref="W12:Y13" r:id="rId1" display="Acceder al manual" xr:uid="{66B7A43F-E64C-4718-B58B-DBF1B8DDD54B}"/>
  </hyperlinks>
  <pageMargins left="0.7" right="0.7" top="0.75" bottom="0.75" header="0.3" footer="0.3"/>
  <pageSetup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8504F-1E61-4489-99F9-9145D000D745}">
  <sheetPr codeName="Hoja8"/>
  <dimension ref="B1:V33"/>
  <sheetViews>
    <sheetView showRowColHeaders="0" topLeftCell="D16" zoomScale="60" zoomScaleNormal="60" workbookViewId="0">
      <selection activeCell="E27" sqref="E27:R33"/>
    </sheetView>
  </sheetViews>
  <sheetFormatPr baseColWidth="10" defaultColWidth="11.3828125" defaultRowHeight="14.6"/>
  <cols>
    <col min="1" max="1" width="0" style="2" hidden="1" customWidth="1"/>
    <col min="2" max="3" width="16.3046875" style="4" customWidth="1"/>
    <col min="4" max="8" width="9.15234375" style="2" customWidth="1"/>
    <col min="9" max="9" width="14.15234375" style="2" customWidth="1"/>
    <col min="10" max="18" width="9.15234375" style="2" customWidth="1"/>
    <col min="19" max="19" width="6.53515625" style="2" customWidth="1"/>
    <col min="20" max="38" width="9.15234375" style="2" customWidth="1"/>
    <col min="39" max="16384" width="11.3828125" style="2"/>
  </cols>
  <sheetData>
    <row r="1" spans="2:22" ht="26.25" customHeight="1">
      <c r="E1" s="89" t="s">
        <v>106</v>
      </c>
      <c r="F1" s="89"/>
      <c r="G1" s="89"/>
      <c r="H1" s="89"/>
      <c r="I1" s="89"/>
      <c r="J1" s="89"/>
      <c r="K1" s="89"/>
      <c r="L1" s="89"/>
      <c r="M1" s="89"/>
      <c r="N1" s="89"/>
      <c r="O1" s="89"/>
      <c r="P1" s="89"/>
      <c r="Q1" s="89"/>
      <c r="R1" s="89"/>
      <c r="S1" s="89"/>
      <c r="T1" s="89"/>
      <c r="U1" s="89"/>
      <c r="V1" s="89"/>
    </row>
    <row r="2" spans="2:22" ht="15" customHeight="1">
      <c r="B2" s="92"/>
      <c r="C2" s="92"/>
      <c r="E2" s="89"/>
      <c r="F2" s="89"/>
      <c r="G2" s="89"/>
      <c r="H2" s="89"/>
      <c r="I2" s="89"/>
      <c r="J2" s="89"/>
      <c r="K2" s="89"/>
      <c r="L2" s="89"/>
      <c r="M2" s="89"/>
      <c r="N2" s="89"/>
      <c r="O2" s="89"/>
      <c r="P2" s="89"/>
      <c r="Q2" s="89"/>
      <c r="R2" s="89"/>
      <c r="S2" s="89"/>
      <c r="T2" s="89"/>
      <c r="U2" s="89"/>
      <c r="V2" s="89"/>
    </row>
    <row r="3" spans="2:22" ht="15.75" customHeight="1" thickBot="1">
      <c r="B3" s="92"/>
      <c r="C3" s="92"/>
      <c r="E3" s="90"/>
      <c r="F3" s="90"/>
      <c r="G3" s="90"/>
      <c r="H3" s="90"/>
      <c r="I3" s="90"/>
      <c r="J3" s="90"/>
      <c r="K3" s="90"/>
      <c r="L3" s="90"/>
      <c r="M3" s="90"/>
      <c r="N3" s="90"/>
      <c r="O3" s="90"/>
      <c r="P3" s="90"/>
      <c r="Q3" s="90"/>
      <c r="R3" s="90"/>
      <c r="S3" s="90"/>
      <c r="T3" s="90"/>
      <c r="U3" s="90"/>
      <c r="V3" s="90"/>
    </row>
    <row r="4" spans="2:22">
      <c r="B4" s="92"/>
      <c r="C4" s="92"/>
      <c r="E4" s="74"/>
      <c r="F4" s="74"/>
      <c r="G4" s="74"/>
      <c r="H4" s="74"/>
      <c r="I4" s="74"/>
      <c r="J4" s="74"/>
      <c r="K4" s="74"/>
      <c r="L4" s="74"/>
      <c r="M4" s="74"/>
      <c r="N4" s="74"/>
      <c r="O4" s="74"/>
      <c r="P4" s="74"/>
      <c r="Q4" s="74"/>
      <c r="R4" s="74"/>
      <c r="S4" s="74"/>
      <c r="T4" s="74"/>
      <c r="U4" s="74"/>
      <c r="V4" s="74"/>
    </row>
    <row r="5" spans="2:22" ht="14.25" customHeight="1">
      <c r="E5" s="145" t="s">
        <v>107</v>
      </c>
      <c r="F5" s="145"/>
      <c r="G5" s="145"/>
      <c r="H5" s="145"/>
      <c r="I5" s="145"/>
      <c r="J5" s="145"/>
      <c r="K5" s="145"/>
      <c r="L5" s="145"/>
      <c r="M5" s="145"/>
      <c r="N5" s="145"/>
      <c r="O5" s="5"/>
      <c r="P5" s="212" t="s">
        <v>23</v>
      </c>
      <c r="Q5" s="212"/>
      <c r="R5" s="212"/>
      <c r="S5" s="74"/>
      <c r="T5" s="104" t="s">
        <v>108</v>
      </c>
      <c r="U5" s="104"/>
      <c r="V5" s="104"/>
    </row>
    <row r="6" spans="2:22" ht="17.600000000000001">
      <c r="B6" s="93" t="s">
        <v>4</v>
      </c>
      <c r="C6" s="93"/>
      <c r="E6" s="145"/>
      <c r="F6" s="145"/>
      <c r="G6" s="145"/>
      <c r="H6" s="145"/>
      <c r="I6" s="145"/>
      <c r="J6" s="145"/>
      <c r="K6" s="145"/>
      <c r="L6" s="145"/>
      <c r="M6" s="145"/>
      <c r="N6" s="145"/>
      <c r="O6" s="5"/>
      <c r="P6" s="135">
        <v>45706</v>
      </c>
      <c r="Q6" s="135"/>
      <c r="R6" s="135"/>
      <c r="S6" s="74"/>
      <c r="T6" s="104"/>
      <c r="U6" s="104"/>
      <c r="V6" s="104"/>
    </row>
    <row r="7" spans="2:22" ht="14.7" customHeight="1">
      <c r="B7" s="3"/>
      <c r="C7" s="3"/>
      <c r="E7" s="74"/>
      <c r="F7" s="74"/>
      <c r="G7" s="74"/>
      <c r="H7" s="74"/>
      <c r="I7" s="74"/>
      <c r="J7" s="74"/>
      <c r="K7" s="74"/>
      <c r="L7" s="74"/>
      <c r="M7" s="74"/>
      <c r="N7" s="74"/>
      <c r="O7" s="74"/>
      <c r="P7" s="135"/>
      <c r="Q7" s="135"/>
      <c r="R7" s="135"/>
      <c r="S7" s="74"/>
      <c r="T7" s="104"/>
      <c r="U7" s="104"/>
      <c r="V7" s="104"/>
    </row>
    <row r="8" spans="2:22" ht="19.5" customHeight="1">
      <c r="B8" s="93" t="s">
        <v>8</v>
      </c>
      <c r="C8" s="93"/>
      <c r="E8" s="210" t="str">
        <f>"Su entidad gestionó sesiones del comité de conciliación a través del sistema eKOGUI en el semestre "&amp;Portada!I6</f>
        <v>Su entidad gestionó sesiones del comité de conciliación a través del sistema eKOGUI en el semestre II - 2024</v>
      </c>
      <c r="F8" s="210"/>
      <c r="G8" s="210"/>
      <c r="H8" s="210"/>
      <c r="I8" s="210"/>
      <c r="J8" s="210"/>
      <c r="K8" s="210"/>
      <c r="L8" s="210"/>
      <c r="M8" s="210"/>
      <c r="N8" s="213" t="s">
        <v>31</v>
      </c>
      <c r="O8" s="74"/>
      <c r="P8" s="74"/>
      <c r="Q8" s="13"/>
      <c r="R8" s="74"/>
      <c r="S8" s="74"/>
      <c r="T8" s="104"/>
      <c r="U8" s="104"/>
      <c r="V8" s="104"/>
    </row>
    <row r="9" spans="2:22">
      <c r="B9" s="3"/>
      <c r="C9" s="3"/>
      <c r="E9" s="210"/>
      <c r="F9" s="210"/>
      <c r="G9" s="210"/>
      <c r="H9" s="210"/>
      <c r="I9" s="210"/>
      <c r="J9" s="210"/>
      <c r="K9" s="210"/>
      <c r="L9" s="210"/>
      <c r="M9" s="210"/>
      <c r="N9" s="213"/>
      <c r="O9" s="74"/>
      <c r="P9" s="74"/>
      <c r="Q9" s="74"/>
      <c r="R9" s="74"/>
      <c r="S9" s="74"/>
      <c r="T9" s="104"/>
      <c r="U9" s="104"/>
      <c r="V9" s="104"/>
    </row>
    <row r="10" spans="2:22" ht="17.600000000000001">
      <c r="B10" s="93" t="s">
        <v>10</v>
      </c>
      <c r="C10" s="93"/>
      <c r="E10" s="137" t="s">
        <v>109</v>
      </c>
      <c r="F10" s="211"/>
      <c r="G10" s="211"/>
      <c r="H10" s="211"/>
      <c r="I10" s="211"/>
      <c r="J10" s="211"/>
      <c r="K10" s="211"/>
      <c r="L10" s="211"/>
      <c r="M10" s="211"/>
      <c r="N10" s="213" t="s">
        <v>31</v>
      </c>
      <c r="O10" s="74"/>
      <c r="P10" s="74"/>
      <c r="Q10" s="74"/>
      <c r="R10" s="74"/>
      <c r="S10" s="74"/>
      <c r="T10" s="104"/>
      <c r="U10" s="104"/>
      <c r="V10" s="104"/>
    </row>
    <row r="11" spans="2:22" ht="17.600000000000001">
      <c r="B11" s="93"/>
      <c r="C11" s="93"/>
      <c r="E11" s="211"/>
      <c r="F11" s="211"/>
      <c r="G11" s="211"/>
      <c r="H11" s="211"/>
      <c r="I11" s="211"/>
      <c r="J11" s="211"/>
      <c r="K11" s="211"/>
      <c r="L11" s="211"/>
      <c r="M11" s="211"/>
      <c r="N11" s="213"/>
      <c r="O11" s="74"/>
      <c r="P11" s="74"/>
      <c r="Q11" s="74"/>
      <c r="R11" s="74"/>
      <c r="S11" s="74"/>
      <c r="T11" s="104"/>
      <c r="U11" s="104"/>
      <c r="V11" s="104"/>
    </row>
    <row r="12" spans="2:22" ht="17.600000000000001">
      <c r="B12" s="93" t="s">
        <v>11</v>
      </c>
      <c r="C12" s="93"/>
      <c r="E12" s="74"/>
      <c r="F12" s="74"/>
      <c r="G12" s="74"/>
      <c r="H12" s="74"/>
      <c r="I12" s="74"/>
      <c r="J12" s="74"/>
      <c r="K12" s="74"/>
      <c r="L12" s="74"/>
      <c r="M12" s="74"/>
      <c r="N12" s="74"/>
      <c r="O12" s="74"/>
      <c r="P12" s="74"/>
      <c r="Q12" s="74"/>
      <c r="R12" s="74"/>
      <c r="S12" s="74"/>
      <c r="T12" s="104"/>
      <c r="U12" s="104"/>
      <c r="V12" s="104"/>
    </row>
    <row r="13" spans="2:22" ht="17.600000000000001">
      <c r="B13" s="93"/>
      <c r="C13" s="93"/>
      <c r="E13" s="206" t="s">
        <v>110</v>
      </c>
      <c r="F13" s="206"/>
      <c r="G13" s="206"/>
      <c r="H13" s="206"/>
      <c r="I13" s="206"/>
      <c r="J13" s="206"/>
      <c r="K13" s="206"/>
      <c r="L13" s="206"/>
      <c r="M13" s="206"/>
      <c r="N13" s="206"/>
      <c r="O13" s="206"/>
      <c r="P13" s="74"/>
      <c r="Q13" s="74"/>
      <c r="R13" s="74"/>
      <c r="S13" s="74"/>
      <c r="T13" s="123" t="s">
        <v>21</v>
      </c>
      <c r="U13" s="123"/>
      <c r="V13" s="123"/>
    </row>
    <row r="14" spans="2:22" ht="17.600000000000001">
      <c r="B14" s="93" t="s">
        <v>12</v>
      </c>
      <c r="C14" s="93"/>
      <c r="E14" s="207"/>
      <c r="F14" s="207"/>
      <c r="G14" s="207"/>
      <c r="H14" s="207"/>
      <c r="I14" s="207"/>
      <c r="J14" s="209" t="s">
        <v>111</v>
      </c>
      <c r="K14" s="209"/>
      <c r="L14" s="209" t="s">
        <v>112</v>
      </c>
      <c r="M14" s="209"/>
      <c r="N14" s="209" t="s">
        <v>113</v>
      </c>
      <c r="O14" s="209"/>
      <c r="P14" s="74"/>
      <c r="Q14" s="74"/>
      <c r="R14" s="74"/>
      <c r="S14" s="74"/>
      <c r="T14" s="123"/>
      <c r="U14" s="123"/>
      <c r="V14" s="123"/>
    </row>
    <row r="15" spans="2:22" ht="30.75" customHeight="1">
      <c r="B15" s="93"/>
      <c r="C15" s="93"/>
      <c r="E15" s="83" t="s">
        <v>114</v>
      </c>
      <c r="F15" s="80"/>
      <c r="G15" s="80"/>
      <c r="H15" s="80"/>
      <c r="I15" s="80"/>
      <c r="J15" s="139"/>
      <c r="K15" s="214"/>
      <c r="L15" s="139"/>
      <c r="M15" s="214"/>
      <c r="N15" s="151">
        <f>+J15+L15</f>
        <v>0</v>
      </c>
      <c r="O15" s="151"/>
      <c r="P15" s="74"/>
      <c r="Q15" s="74"/>
      <c r="R15" s="74"/>
      <c r="S15" s="74"/>
      <c r="T15" s="78"/>
      <c r="U15" s="78"/>
      <c r="V15" s="78"/>
    </row>
    <row r="16" spans="2:22" ht="30.75" customHeight="1">
      <c r="B16" s="93" t="s">
        <v>17</v>
      </c>
      <c r="C16" s="93"/>
      <c r="E16" s="13" t="s">
        <v>115</v>
      </c>
      <c r="F16" s="74"/>
      <c r="G16" s="74"/>
      <c r="H16" s="74"/>
      <c r="I16" s="74"/>
      <c r="J16" s="140"/>
      <c r="K16" s="215"/>
      <c r="L16" s="140"/>
      <c r="M16" s="215"/>
      <c r="N16" s="216">
        <f>+J16+L16</f>
        <v>0</v>
      </c>
      <c r="O16" s="216"/>
      <c r="P16" s="74"/>
      <c r="Q16" s="74"/>
      <c r="R16" s="74"/>
      <c r="S16" s="74"/>
      <c r="T16" s="74"/>
      <c r="U16" s="74"/>
      <c r="V16" s="74"/>
    </row>
    <row r="17" spans="2:22" ht="30.75" customHeight="1">
      <c r="B17" s="93"/>
      <c r="C17" s="93"/>
      <c r="E17" s="83" t="s">
        <v>116</v>
      </c>
      <c r="F17" s="80"/>
      <c r="G17" s="80"/>
      <c r="H17" s="80"/>
      <c r="I17" s="80"/>
      <c r="J17" s="139"/>
      <c r="K17" s="214"/>
      <c r="L17" s="139"/>
      <c r="M17" s="214"/>
      <c r="N17" s="151">
        <f>+J17+L17</f>
        <v>0</v>
      </c>
      <c r="O17" s="151"/>
      <c r="P17" s="74"/>
      <c r="Q17" s="74"/>
      <c r="R17" s="74"/>
      <c r="S17" s="81"/>
      <c r="T17" s="74"/>
      <c r="U17" s="74"/>
      <c r="V17" s="74"/>
    </row>
    <row r="18" spans="2:22" ht="17.600000000000001">
      <c r="B18" s="93" t="s">
        <v>18</v>
      </c>
      <c r="C18" s="93"/>
      <c r="E18" s="74"/>
      <c r="F18" s="74"/>
      <c r="G18" s="74"/>
      <c r="H18" s="74"/>
      <c r="I18" s="74"/>
      <c r="J18" s="74"/>
      <c r="K18" s="74"/>
      <c r="L18" s="74"/>
      <c r="M18" s="74"/>
      <c r="N18" s="74"/>
      <c r="O18" s="74"/>
      <c r="P18" s="74"/>
      <c r="Q18" s="74"/>
      <c r="R18" s="74"/>
      <c r="S18" s="81"/>
      <c r="T18" s="74"/>
      <c r="U18" s="74"/>
      <c r="V18" s="74"/>
    </row>
    <row r="19" spans="2:22" ht="27" customHeight="1">
      <c r="B19" s="93"/>
      <c r="C19" s="93"/>
      <c r="E19" s="208" t="s">
        <v>117</v>
      </c>
      <c r="F19" s="208"/>
      <c r="G19" s="208"/>
      <c r="H19" s="208"/>
      <c r="I19" s="208"/>
      <c r="J19" s="82"/>
      <c r="K19" s="82"/>
      <c r="L19" s="74"/>
      <c r="M19" s="74"/>
      <c r="N19" s="74"/>
      <c r="O19" s="74"/>
      <c r="P19" s="74"/>
      <c r="Q19" s="74"/>
      <c r="R19" s="74"/>
      <c r="S19" s="74"/>
      <c r="T19" s="74"/>
      <c r="U19" s="74"/>
      <c r="V19" s="74"/>
    </row>
    <row r="20" spans="2:22" ht="30.75" customHeight="1">
      <c r="B20" s="93" t="s">
        <v>19</v>
      </c>
      <c r="C20" s="93"/>
      <c r="E20" s="83" t="s">
        <v>118</v>
      </c>
      <c r="F20" s="80"/>
      <c r="G20" s="80"/>
      <c r="H20" s="80"/>
      <c r="I20" s="80"/>
      <c r="J20" s="139">
        <v>0</v>
      </c>
      <c r="K20" s="108"/>
      <c r="L20" s="74"/>
      <c r="M20" s="74"/>
      <c r="N20" s="74"/>
      <c r="O20" s="74"/>
      <c r="P20" s="74"/>
      <c r="Q20" s="74"/>
      <c r="R20" s="74"/>
      <c r="S20" s="74"/>
      <c r="T20" s="74"/>
      <c r="U20" s="74"/>
      <c r="V20" s="74"/>
    </row>
    <row r="21" spans="2:22" ht="30.75" customHeight="1">
      <c r="B21" s="93"/>
      <c r="C21" s="93"/>
      <c r="E21" s="13" t="s">
        <v>119</v>
      </c>
      <c r="F21" s="74"/>
      <c r="G21" s="74"/>
      <c r="H21" s="74"/>
      <c r="I21" s="74"/>
      <c r="J21" s="140">
        <v>290</v>
      </c>
      <c r="K21" s="141"/>
      <c r="L21" s="74"/>
      <c r="M21" s="74"/>
      <c r="N21" s="74"/>
      <c r="O21" s="74"/>
      <c r="P21" s="74"/>
      <c r="Q21" s="74"/>
      <c r="R21" s="74"/>
      <c r="S21" s="74"/>
      <c r="T21" s="74"/>
      <c r="U21" s="74"/>
      <c r="V21" s="74"/>
    </row>
    <row r="22" spans="2:22" ht="30.75" customHeight="1">
      <c r="E22" s="83" t="s">
        <v>120</v>
      </c>
      <c r="F22" s="80"/>
      <c r="G22" s="80"/>
      <c r="H22" s="80"/>
      <c r="I22" s="80"/>
      <c r="J22" s="139">
        <v>266</v>
      </c>
      <c r="K22" s="108"/>
      <c r="L22" s="74"/>
      <c r="M22" s="74"/>
      <c r="N22" s="74"/>
      <c r="O22" s="74"/>
      <c r="P22" s="74"/>
      <c r="Q22" s="74"/>
      <c r="R22" s="74"/>
      <c r="S22" s="74"/>
      <c r="T22" s="74"/>
      <c r="U22" s="74"/>
      <c r="V22" s="74"/>
    </row>
    <row r="23" spans="2:22">
      <c r="E23" s="74"/>
      <c r="F23" s="74"/>
      <c r="G23" s="74"/>
      <c r="H23" s="74"/>
      <c r="I23" s="74"/>
      <c r="J23" s="74"/>
      <c r="K23" s="74"/>
      <c r="L23" s="74"/>
      <c r="M23" s="74"/>
      <c r="N23" s="74"/>
      <c r="O23" s="79"/>
      <c r="P23" s="74"/>
      <c r="Q23" s="74"/>
      <c r="R23" s="74"/>
      <c r="S23" s="74"/>
      <c r="T23" s="74"/>
      <c r="U23" s="74"/>
      <c r="V23" s="74"/>
    </row>
    <row r="24" spans="2:22">
      <c r="E24" s="74"/>
      <c r="F24" s="74"/>
      <c r="G24" s="74"/>
      <c r="H24" s="74"/>
      <c r="I24" s="74"/>
      <c r="J24" s="74"/>
      <c r="K24" s="74"/>
      <c r="L24" s="74"/>
      <c r="M24" s="74"/>
      <c r="N24" s="74"/>
      <c r="O24" s="79"/>
      <c r="P24" s="74"/>
      <c r="Q24" s="74"/>
      <c r="R24" s="74"/>
      <c r="S24" s="74"/>
      <c r="T24" s="74"/>
      <c r="U24" s="74"/>
      <c r="V24" s="74"/>
    </row>
    <row r="25" spans="2:22">
      <c r="E25" s="98" t="s">
        <v>44</v>
      </c>
      <c r="F25" s="98"/>
      <c r="G25" s="98"/>
      <c r="H25" s="98"/>
      <c r="I25" s="98"/>
      <c r="J25" s="98"/>
      <c r="K25" s="98"/>
      <c r="L25" s="98"/>
      <c r="M25" s="98"/>
      <c r="N25" s="98"/>
      <c r="O25" s="98"/>
      <c r="P25" s="98"/>
      <c r="Q25" s="98"/>
      <c r="R25" s="98"/>
      <c r="S25" s="74"/>
      <c r="T25" s="74"/>
      <c r="U25" s="74"/>
      <c r="V25" s="74"/>
    </row>
    <row r="26" spans="2:22">
      <c r="E26" s="98"/>
      <c r="F26" s="98"/>
      <c r="G26" s="98"/>
      <c r="H26" s="98"/>
      <c r="I26" s="98"/>
      <c r="J26" s="98"/>
      <c r="K26" s="98"/>
      <c r="L26" s="98"/>
      <c r="M26" s="98"/>
      <c r="N26" s="98"/>
      <c r="O26" s="98"/>
      <c r="P26" s="98"/>
      <c r="Q26" s="98"/>
      <c r="R26" s="98"/>
      <c r="S26" s="74"/>
      <c r="T26" s="74"/>
      <c r="U26" s="74"/>
      <c r="V26" s="74"/>
    </row>
    <row r="27" spans="2:22">
      <c r="E27" s="122" t="s">
        <v>121</v>
      </c>
      <c r="F27" s="122"/>
      <c r="G27" s="122"/>
      <c r="H27" s="122"/>
      <c r="I27" s="122"/>
      <c r="J27" s="122"/>
      <c r="K27" s="122"/>
      <c r="L27" s="122"/>
      <c r="M27" s="122"/>
      <c r="N27" s="122"/>
      <c r="O27" s="122"/>
      <c r="P27" s="122"/>
      <c r="Q27" s="122"/>
      <c r="R27" s="122"/>
      <c r="S27" s="74"/>
      <c r="T27" s="74"/>
      <c r="U27" s="74"/>
      <c r="V27" s="74"/>
    </row>
    <row r="28" spans="2:22">
      <c r="E28" s="122"/>
      <c r="F28" s="122"/>
      <c r="G28" s="122"/>
      <c r="H28" s="122"/>
      <c r="I28" s="122"/>
      <c r="J28" s="122"/>
      <c r="K28" s="122"/>
      <c r="L28" s="122"/>
      <c r="M28" s="122"/>
      <c r="N28" s="122"/>
      <c r="O28" s="122"/>
      <c r="P28" s="122"/>
      <c r="Q28" s="122"/>
      <c r="R28" s="122"/>
      <c r="S28" s="74"/>
      <c r="T28" s="74"/>
      <c r="U28" s="74"/>
      <c r="V28" s="74"/>
    </row>
    <row r="29" spans="2:22">
      <c r="E29" s="122"/>
      <c r="F29" s="122"/>
      <c r="G29" s="122"/>
      <c r="H29" s="122"/>
      <c r="I29" s="122"/>
      <c r="J29" s="122"/>
      <c r="K29" s="122"/>
      <c r="L29" s="122"/>
      <c r="M29" s="122"/>
      <c r="N29" s="122"/>
      <c r="O29" s="122"/>
      <c r="P29" s="122"/>
      <c r="Q29" s="122"/>
      <c r="R29" s="122"/>
      <c r="S29" s="74"/>
      <c r="T29" s="74"/>
      <c r="U29" s="74"/>
      <c r="V29" s="74"/>
    </row>
    <row r="30" spans="2:22">
      <c r="E30" s="122"/>
      <c r="F30" s="122"/>
      <c r="G30" s="122"/>
      <c r="H30" s="122"/>
      <c r="I30" s="122"/>
      <c r="J30" s="122"/>
      <c r="K30" s="122"/>
      <c r="L30" s="122"/>
      <c r="M30" s="122"/>
      <c r="N30" s="122"/>
      <c r="O30" s="122"/>
      <c r="P30" s="122"/>
      <c r="Q30" s="122"/>
      <c r="R30" s="122"/>
      <c r="S30" s="74"/>
      <c r="T30" s="74"/>
      <c r="U30" s="74"/>
      <c r="V30" s="74"/>
    </row>
    <row r="31" spans="2:22">
      <c r="E31" s="122"/>
      <c r="F31" s="122"/>
      <c r="G31" s="122"/>
      <c r="H31" s="122"/>
      <c r="I31" s="122"/>
      <c r="J31" s="122"/>
      <c r="K31" s="122"/>
      <c r="L31" s="122"/>
      <c r="M31" s="122"/>
      <c r="N31" s="122"/>
      <c r="O31" s="122"/>
      <c r="P31" s="122"/>
      <c r="Q31" s="122"/>
      <c r="R31" s="122"/>
      <c r="S31" s="74"/>
      <c r="T31" s="74"/>
      <c r="U31" s="74"/>
      <c r="V31" s="74"/>
    </row>
    <row r="32" spans="2:22">
      <c r="E32" s="122"/>
      <c r="F32" s="122"/>
      <c r="G32" s="122"/>
      <c r="H32" s="122"/>
      <c r="I32" s="122"/>
      <c r="J32" s="122"/>
      <c r="K32" s="122"/>
      <c r="L32" s="122"/>
      <c r="M32" s="122"/>
      <c r="N32" s="122"/>
      <c r="O32" s="122"/>
      <c r="P32" s="122"/>
      <c r="Q32" s="122"/>
      <c r="R32" s="122"/>
      <c r="S32" s="74"/>
      <c r="T32" s="74"/>
      <c r="U32" s="74"/>
      <c r="V32" s="74"/>
    </row>
    <row r="33" spans="5:22">
      <c r="E33" s="122"/>
      <c r="F33" s="122"/>
      <c r="G33" s="122"/>
      <c r="H33" s="122"/>
      <c r="I33" s="122"/>
      <c r="J33" s="122"/>
      <c r="K33" s="122"/>
      <c r="L33" s="122"/>
      <c r="M33" s="122"/>
      <c r="N33" s="122"/>
      <c r="O33" s="122"/>
      <c r="P33" s="122"/>
      <c r="Q33" s="122"/>
      <c r="R33" s="122"/>
      <c r="S33" s="74"/>
      <c r="T33" s="74"/>
      <c r="U33" s="74"/>
      <c r="V33" s="74"/>
    </row>
  </sheetData>
  <sheetProtection algorithmName="SHA-512" hashValue="4LDafOnozqf3KN+cMUKt6hO/WPtggYKRe55fzjLD8WbkulQYUR/cQvtvCfh/eonlvyO9kN1Qd5wfZv2uFqDzRA==" saltValue="VDpVBC3vhl1DkwssVApRUw==" spinCount="100000" sheet="1" objects="1" scenarios="1"/>
  <mergeCells count="45">
    <mergeCell ref="J22:K22"/>
    <mergeCell ref="E27:R33"/>
    <mergeCell ref="N8:N9"/>
    <mergeCell ref="N10:N11"/>
    <mergeCell ref="J20:K20"/>
    <mergeCell ref="J17:K17"/>
    <mergeCell ref="L16:M16"/>
    <mergeCell ref="J16:K16"/>
    <mergeCell ref="J15:K15"/>
    <mergeCell ref="L15:M15"/>
    <mergeCell ref="L17:M17"/>
    <mergeCell ref="N15:O15"/>
    <mergeCell ref="N16:O16"/>
    <mergeCell ref="N17:O17"/>
    <mergeCell ref="J21:K21"/>
    <mergeCell ref="E25:R26"/>
    <mergeCell ref="E13:O13"/>
    <mergeCell ref="T5:V12"/>
    <mergeCell ref="E1:V3"/>
    <mergeCell ref="E14:I14"/>
    <mergeCell ref="E19:I19"/>
    <mergeCell ref="T13:V14"/>
    <mergeCell ref="J14:K14"/>
    <mergeCell ref="L14:M14"/>
    <mergeCell ref="N14:O14"/>
    <mergeCell ref="E8:M9"/>
    <mergeCell ref="E10:M11"/>
    <mergeCell ref="E5:N6"/>
    <mergeCell ref="P5:R5"/>
    <mergeCell ref="P6:R7"/>
    <mergeCell ref="B21:C21"/>
    <mergeCell ref="B2:C4"/>
    <mergeCell ref="B6:C6"/>
    <mergeCell ref="B8:C8"/>
    <mergeCell ref="B10:C10"/>
    <mergeCell ref="B12:C12"/>
    <mergeCell ref="B11:C11"/>
    <mergeCell ref="B16:C16"/>
    <mergeCell ref="B18:C18"/>
    <mergeCell ref="B20:C20"/>
    <mergeCell ref="B14:C14"/>
    <mergeCell ref="B13:C13"/>
    <mergeCell ref="B15:C15"/>
    <mergeCell ref="B17:C17"/>
    <mergeCell ref="B19:C19"/>
  </mergeCells>
  <dataValidations count="2">
    <dataValidation type="date" allowBlank="1" showInputMessage="1" showErrorMessage="1" promptTitle="Generación del reporte" prompt="Diligenciar la fecha de diligenciamiento de esta hoja en formato  (DD/MM/AAAA)" sqref="P6" xr:uid="{D682D71A-59A5-46CA-B9A0-2AE75EBE8BB8}">
      <formula1>44927</formula1>
      <formula2>47484</formula2>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S17:S18" xr:uid="{33F360CD-381C-4FD1-BF12-895A725EC05F}">
      <formula1>#REF!</formula1>
    </dataValidation>
  </dataValidations>
  <hyperlinks>
    <hyperlink ref="B10:C10" location="Abogados!A1" display="Abogados" xr:uid="{B61FB139-A9C6-44C9-B343-9B65F0EAB81C}"/>
    <hyperlink ref="B12:C12" location="Judiciales!A1" display="Judiciales" xr:uid="{8994E7B4-5D45-4832-B7A5-2884FD0DDCD6}"/>
    <hyperlink ref="B18:C18" location="Pagos!A1" display="Pagos" xr:uid="{57B8E5D6-B9A7-43B6-AFBC-B6C12FC3BADD}"/>
    <hyperlink ref="B8:C8" location="Usuarios!A1" display="Usuarios" xr:uid="{A9971AFF-CCD9-4FA1-A003-30276FB9D21B}"/>
    <hyperlink ref="B16:C16" location="'Comité de conciliación'!A1" display="Comité de conciliación" xr:uid="{C52174AA-5020-4F12-9BF7-3344F25B8D12}"/>
    <hyperlink ref="B20:C20" location="Resumen!A1" display="Resumen general" xr:uid="{761E941E-9E02-458C-B02A-732D70C736A4}"/>
    <hyperlink ref="B14:C14" location="Arbitramentos!A1" display="Arbitramentos" xr:uid="{C54F3527-904F-42E5-8CC3-0B0126C901D0}"/>
    <hyperlink ref="B6:C6" location="Portada!A1" display="Portada" xr:uid="{2A2B2F53-6F74-4DDF-96DF-C383A4412A82}"/>
    <hyperlink ref="T13:V14" r:id="rId1" display="Acceder al manual" xr:uid="{E7281801-F8AC-4A46-BE3E-935D76FC43D2}"/>
  </hyperlinks>
  <pageMargins left="0.7" right="0.7" top="0.75" bottom="0.75" header="0.3" footer="0.3"/>
  <pageSetup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EBB90069-B78E-4A62-BEF5-6DE349E66E86}">
          <x14:formula1>
            <xm:f>Administrador!$A$2:$A$3</xm:f>
          </x14:formula1>
          <xm:sqref>N8:N11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18A61-2B12-4304-B825-6E1386927C69}">
  <sheetPr codeName="Hoja9"/>
  <dimension ref="B2:Y28"/>
  <sheetViews>
    <sheetView showRowColHeaders="0" topLeftCell="B1" zoomScaleNormal="100" workbookViewId="0"/>
  </sheetViews>
  <sheetFormatPr baseColWidth="10" defaultColWidth="11.3828125" defaultRowHeight="14.6"/>
  <cols>
    <col min="1" max="1" width="0" style="2" hidden="1" customWidth="1"/>
    <col min="2" max="3" width="16.3046875" style="4" customWidth="1"/>
    <col min="4" max="14" width="9.15234375" style="2" customWidth="1"/>
    <col min="15" max="15" width="9.15234375" style="2" hidden="1" customWidth="1"/>
    <col min="16" max="19" width="9.15234375" style="2" customWidth="1"/>
    <col min="20" max="21" width="9.15234375" style="2" hidden="1" customWidth="1"/>
    <col min="22" max="46" width="9.15234375" style="2" customWidth="1"/>
    <col min="47" max="16384" width="11.3828125" style="2"/>
  </cols>
  <sheetData>
    <row r="2" spans="2:25">
      <c r="B2" s="92"/>
      <c r="C2" s="92"/>
      <c r="E2" s="89" t="s">
        <v>18</v>
      </c>
      <c r="F2" s="89"/>
      <c r="G2" s="89"/>
      <c r="H2" s="89"/>
      <c r="I2" s="89"/>
      <c r="J2" s="89"/>
      <c r="K2" s="89"/>
      <c r="L2" s="89"/>
      <c r="M2" s="89"/>
      <c r="N2" s="89"/>
      <c r="O2" s="89"/>
      <c r="P2" s="89"/>
      <c r="Q2" s="89"/>
      <c r="R2" s="89"/>
      <c r="S2" s="89"/>
      <c r="T2" s="89"/>
      <c r="U2" s="89"/>
      <c r="V2" s="89"/>
      <c r="W2" s="89"/>
      <c r="X2" s="89"/>
      <c r="Y2" s="89"/>
    </row>
    <row r="3" spans="2:25" ht="15" thickBot="1">
      <c r="B3" s="92"/>
      <c r="C3" s="92"/>
      <c r="E3" s="90"/>
      <c r="F3" s="90"/>
      <c r="G3" s="90"/>
      <c r="H3" s="90"/>
      <c r="I3" s="90"/>
      <c r="J3" s="90"/>
      <c r="K3" s="90"/>
      <c r="L3" s="90"/>
      <c r="M3" s="90"/>
      <c r="N3" s="90"/>
      <c r="O3" s="90"/>
      <c r="P3" s="90"/>
      <c r="Q3" s="90"/>
      <c r="R3" s="90"/>
      <c r="S3" s="90"/>
      <c r="T3" s="90"/>
      <c r="U3" s="90"/>
      <c r="V3" s="90"/>
      <c r="W3" s="90"/>
      <c r="X3" s="90"/>
      <c r="Y3" s="90"/>
    </row>
    <row r="4" spans="2:25">
      <c r="B4" s="92"/>
      <c r="C4" s="92"/>
      <c r="E4" s="74"/>
      <c r="F4" s="74"/>
      <c r="G4" s="74"/>
      <c r="H4" s="74"/>
      <c r="I4" s="74"/>
      <c r="J4" s="74"/>
      <c r="K4" s="74"/>
      <c r="L4" s="74"/>
      <c r="M4" s="74"/>
      <c r="N4" s="74"/>
      <c r="O4" s="74"/>
      <c r="P4" s="74"/>
      <c r="Q4" s="74"/>
      <c r="R4" s="74"/>
      <c r="S4" s="74"/>
      <c r="T4" s="74"/>
      <c r="U4" s="74"/>
      <c r="V4" s="74"/>
      <c r="W4" s="74"/>
      <c r="X4" s="74"/>
      <c r="Y4" s="74"/>
    </row>
    <row r="5" spans="2:25">
      <c r="E5" s="145" t="s">
        <v>122</v>
      </c>
      <c r="F5" s="145"/>
      <c r="G5" s="145"/>
      <c r="H5" s="145"/>
      <c r="I5" s="145"/>
      <c r="J5" s="145"/>
      <c r="K5" s="145"/>
      <c r="L5" s="145"/>
      <c r="M5" s="145"/>
      <c r="N5" s="145"/>
      <c r="O5" s="74"/>
      <c r="P5" s="74"/>
      <c r="Q5" s="219" t="s">
        <v>23</v>
      </c>
      <c r="R5" s="219"/>
      <c r="S5" s="219"/>
      <c r="T5" s="74"/>
      <c r="U5" s="74"/>
      <c r="V5" s="74"/>
      <c r="W5" s="104" t="s">
        <v>123</v>
      </c>
      <c r="X5" s="104"/>
      <c r="Y5" s="104"/>
    </row>
    <row r="6" spans="2:25" ht="19.5" customHeight="1">
      <c r="B6" s="93" t="s">
        <v>4</v>
      </c>
      <c r="C6" s="93"/>
      <c r="E6" s="145"/>
      <c r="F6" s="145"/>
      <c r="G6" s="145"/>
      <c r="H6" s="145"/>
      <c r="I6" s="145"/>
      <c r="J6" s="145"/>
      <c r="K6" s="145"/>
      <c r="L6" s="145"/>
      <c r="M6" s="145"/>
      <c r="N6" s="145"/>
      <c r="O6" s="74"/>
      <c r="P6" s="74"/>
      <c r="Q6" s="135">
        <v>45705</v>
      </c>
      <c r="R6" s="135"/>
      <c r="S6" s="135"/>
      <c r="T6" s="74"/>
      <c r="U6" s="74"/>
      <c r="V6" s="74"/>
      <c r="W6" s="104"/>
      <c r="X6" s="104"/>
      <c r="Y6" s="104"/>
    </row>
    <row r="7" spans="2:25" ht="19.5" customHeight="1">
      <c r="B7" s="3"/>
      <c r="C7" s="3"/>
      <c r="E7" s="74"/>
      <c r="F7" s="74"/>
      <c r="G7" s="74"/>
      <c r="H7" s="74"/>
      <c r="I7" s="74"/>
      <c r="J7" s="74"/>
      <c r="K7" s="74"/>
      <c r="L7" s="74"/>
      <c r="M7" s="74"/>
      <c r="N7" s="74"/>
      <c r="O7" s="74"/>
      <c r="P7" s="74"/>
      <c r="Q7" s="135"/>
      <c r="R7" s="135"/>
      <c r="S7" s="135"/>
      <c r="T7" s="74"/>
      <c r="U7" s="74"/>
      <c r="V7" s="74"/>
      <c r="W7" s="104"/>
      <c r="X7" s="104"/>
      <c r="Y7" s="104"/>
    </row>
    <row r="8" spans="2:25" ht="19.5" customHeight="1">
      <c r="B8" s="93" t="s">
        <v>8</v>
      </c>
      <c r="C8" s="93"/>
      <c r="E8" s="154" t="s">
        <v>124</v>
      </c>
      <c r="F8" s="154"/>
      <c r="G8" s="154"/>
      <c r="H8" s="154"/>
      <c r="I8" s="154"/>
      <c r="J8" s="154"/>
      <c r="K8" s="154"/>
      <c r="L8" s="154"/>
      <c r="M8" s="218" t="s">
        <v>125</v>
      </c>
      <c r="N8" s="218"/>
      <c r="O8" s="74"/>
      <c r="P8" s="74"/>
      <c r="Q8" s="74"/>
      <c r="R8" s="74"/>
      <c r="S8" s="74"/>
      <c r="T8" s="74"/>
      <c r="U8" s="74"/>
      <c r="V8" s="74"/>
      <c r="W8" s="104"/>
      <c r="X8" s="104"/>
      <c r="Y8" s="104"/>
    </row>
    <row r="9" spans="2:25" ht="11.25" customHeight="1">
      <c r="B9" s="3"/>
      <c r="C9" s="3"/>
      <c r="E9" s="154"/>
      <c r="F9" s="154"/>
      <c r="G9" s="154"/>
      <c r="H9" s="154"/>
      <c r="I9" s="154"/>
      <c r="J9" s="154"/>
      <c r="K9" s="154"/>
      <c r="L9" s="154"/>
      <c r="M9" s="218"/>
      <c r="N9" s="218"/>
      <c r="O9" s="74"/>
      <c r="P9" s="74"/>
      <c r="Q9" s="74"/>
      <c r="R9" s="74"/>
      <c r="S9" s="74"/>
      <c r="T9" s="74"/>
      <c r="U9" s="74"/>
      <c r="V9" s="74"/>
      <c r="W9" s="104"/>
      <c r="X9" s="104"/>
      <c r="Y9" s="104"/>
    </row>
    <row r="10" spans="2:25" ht="17.600000000000001">
      <c r="B10" s="93" t="s">
        <v>10</v>
      </c>
      <c r="C10" s="93"/>
      <c r="E10" s="74"/>
      <c r="F10" s="74"/>
      <c r="G10" s="74"/>
      <c r="H10" s="74"/>
      <c r="I10" s="74"/>
      <c r="J10" s="74"/>
      <c r="K10" s="74"/>
      <c r="L10" s="74"/>
      <c r="M10" s="74"/>
      <c r="N10" s="74"/>
      <c r="O10" s="74"/>
      <c r="P10" s="74"/>
      <c r="Q10" s="74"/>
      <c r="R10" s="74"/>
      <c r="S10" s="74"/>
      <c r="T10" s="74"/>
      <c r="U10" s="74"/>
      <c r="V10" s="74"/>
      <c r="W10" s="104"/>
      <c r="X10" s="104"/>
      <c r="Y10" s="104"/>
    </row>
    <row r="11" spans="2:25" ht="15.75" customHeight="1">
      <c r="B11" s="93"/>
      <c r="C11" s="93"/>
      <c r="E11" s="154" t="s">
        <v>126</v>
      </c>
      <c r="F11" s="154"/>
      <c r="G11" s="154"/>
      <c r="H11" s="154"/>
      <c r="I11" s="154"/>
      <c r="J11" s="154"/>
      <c r="K11" s="154"/>
      <c r="L11" s="154"/>
      <c r="M11" s="154"/>
      <c r="N11" s="154"/>
      <c r="O11" s="74"/>
      <c r="P11" s="74"/>
      <c r="Q11" s="74"/>
      <c r="R11" s="74"/>
      <c r="S11" s="74"/>
      <c r="T11" s="74"/>
      <c r="U11" s="74"/>
      <c r="V11" s="74"/>
      <c r="W11" s="104"/>
      <c r="X11" s="104"/>
      <c r="Y11" s="104"/>
    </row>
    <row r="12" spans="2:25" ht="15.75" customHeight="1">
      <c r="B12" s="93" t="s">
        <v>11</v>
      </c>
      <c r="C12" s="93"/>
      <c r="E12" s="154"/>
      <c r="F12" s="154"/>
      <c r="G12" s="154"/>
      <c r="H12" s="154"/>
      <c r="I12" s="154"/>
      <c r="J12" s="154"/>
      <c r="K12" s="154"/>
      <c r="L12" s="154"/>
      <c r="M12" s="154"/>
      <c r="N12" s="154"/>
      <c r="O12" s="74"/>
      <c r="P12" s="74"/>
      <c r="Q12" s="74"/>
      <c r="R12" s="74"/>
      <c r="S12" s="74"/>
      <c r="T12" s="74"/>
      <c r="U12" s="74"/>
      <c r="V12" s="74"/>
      <c r="W12" s="104"/>
      <c r="X12" s="104"/>
      <c r="Y12" s="104"/>
    </row>
    <row r="13" spans="2:25" ht="24.75" customHeight="1">
      <c r="B13" s="93"/>
      <c r="C13" s="93"/>
      <c r="E13" s="217" t="s">
        <v>127</v>
      </c>
      <c r="F13" s="217"/>
      <c r="G13" s="217"/>
      <c r="H13" s="217"/>
      <c r="I13" s="217"/>
      <c r="J13" s="217"/>
      <c r="K13" s="217"/>
      <c r="L13" s="217"/>
      <c r="M13" s="217"/>
      <c r="N13" s="217"/>
      <c r="O13" s="74"/>
      <c r="P13" s="74"/>
      <c r="Q13" s="74"/>
      <c r="R13" s="74"/>
      <c r="S13" s="74"/>
      <c r="T13" s="74"/>
      <c r="U13" s="74"/>
      <c r="V13" s="74"/>
      <c r="W13" s="123" t="s">
        <v>21</v>
      </c>
      <c r="X13" s="123"/>
      <c r="Y13" s="123"/>
    </row>
    <row r="14" spans="2:25" ht="26.25" customHeight="1">
      <c r="B14" s="93" t="s">
        <v>12</v>
      </c>
      <c r="C14" s="93"/>
      <c r="E14" s="217"/>
      <c r="F14" s="217"/>
      <c r="G14" s="217"/>
      <c r="H14" s="217"/>
      <c r="I14" s="217"/>
      <c r="J14" s="217"/>
      <c r="K14" s="217"/>
      <c r="L14" s="217"/>
      <c r="M14" s="217"/>
      <c r="N14" s="217"/>
      <c r="O14" s="74"/>
      <c r="P14" s="74"/>
      <c r="Q14" s="74"/>
      <c r="R14" s="74"/>
      <c r="S14" s="74"/>
      <c r="T14" s="74"/>
      <c r="U14" s="74"/>
      <c r="V14" s="74"/>
      <c r="W14" s="123"/>
      <c r="X14" s="123"/>
      <c r="Y14" s="123"/>
    </row>
    <row r="15" spans="2:25" ht="20.25" customHeight="1">
      <c r="B15" s="93"/>
      <c r="C15" s="93"/>
      <c r="E15" s="74"/>
      <c r="F15" s="74"/>
      <c r="G15" s="74"/>
      <c r="H15" s="74"/>
      <c r="I15" s="74"/>
      <c r="J15" s="74"/>
      <c r="K15" s="74"/>
      <c r="L15" s="74"/>
      <c r="M15" s="74"/>
      <c r="N15" s="74"/>
      <c r="O15" s="74"/>
      <c r="P15" s="74"/>
      <c r="Q15" s="54"/>
      <c r="R15" s="54"/>
      <c r="S15" s="54"/>
      <c r="T15" s="81"/>
      <c r="U15" s="74"/>
      <c r="V15" s="74"/>
      <c r="W15" s="78"/>
      <c r="X15" s="78"/>
      <c r="Y15" s="78"/>
    </row>
    <row r="16" spans="2:25" ht="18" customHeight="1">
      <c r="B16" s="93" t="s">
        <v>17</v>
      </c>
      <c r="C16" s="93"/>
      <c r="E16" s="98" t="s">
        <v>44</v>
      </c>
      <c r="F16" s="98"/>
      <c r="G16" s="98"/>
      <c r="H16" s="98"/>
      <c r="I16" s="98"/>
      <c r="J16" s="98"/>
      <c r="K16" s="98"/>
      <c r="L16" s="98"/>
      <c r="M16" s="98"/>
      <c r="N16" s="98"/>
      <c r="O16" s="98"/>
      <c r="P16" s="98"/>
      <c r="Q16" s="98"/>
      <c r="R16" s="98"/>
      <c r="S16" s="98"/>
      <c r="T16" s="74"/>
      <c r="U16" s="74"/>
      <c r="V16" s="74"/>
      <c r="W16" s="74"/>
      <c r="X16" s="74"/>
      <c r="Y16" s="74"/>
    </row>
    <row r="17" spans="2:25" ht="12.75" customHeight="1">
      <c r="B17" s="93"/>
      <c r="C17" s="93"/>
      <c r="E17" s="98"/>
      <c r="F17" s="98"/>
      <c r="G17" s="98"/>
      <c r="H17" s="98"/>
      <c r="I17" s="98"/>
      <c r="J17" s="98"/>
      <c r="K17" s="98"/>
      <c r="L17" s="98"/>
      <c r="M17" s="98"/>
      <c r="N17" s="98"/>
      <c r="O17" s="98"/>
      <c r="P17" s="98"/>
      <c r="Q17" s="98"/>
      <c r="R17" s="98"/>
      <c r="S17" s="98"/>
      <c r="T17" s="74"/>
      <c r="U17" s="74"/>
      <c r="V17" s="74"/>
      <c r="W17" s="74"/>
      <c r="X17" s="74"/>
      <c r="Y17" s="74"/>
    </row>
    <row r="18" spans="2:25" ht="17.600000000000001">
      <c r="B18" s="93" t="s">
        <v>18</v>
      </c>
      <c r="C18" s="93"/>
      <c r="E18" s="122" t="s">
        <v>128</v>
      </c>
      <c r="F18" s="122"/>
      <c r="G18" s="122"/>
      <c r="H18" s="122"/>
      <c r="I18" s="122"/>
      <c r="J18" s="122"/>
      <c r="K18" s="122"/>
      <c r="L18" s="122"/>
      <c r="M18" s="122"/>
      <c r="N18" s="122"/>
      <c r="O18" s="122"/>
      <c r="P18" s="122"/>
      <c r="Q18" s="122"/>
      <c r="R18" s="122"/>
      <c r="S18" s="122"/>
      <c r="T18" s="74"/>
      <c r="U18" s="74"/>
      <c r="V18" s="74"/>
      <c r="W18" s="74"/>
      <c r="X18" s="74"/>
      <c r="Y18" s="74"/>
    </row>
    <row r="19" spans="2:25" ht="17.600000000000001">
      <c r="B19" s="93"/>
      <c r="C19" s="93"/>
      <c r="E19" s="122"/>
      <c r="F19" s="122"/>
      <c r="G19" s="122"/>
      <c r="H19" s="122"/>
      <c r="I19" s="122"/>
      <c r="J19" s="122"/>
      <c r="K19" s="122"/>
      <c r="L19" s="122"/>
      <c r="M19" s="122"/>
      <c r="N19" s="122"/>
      <c r="O19" s="122"/>
      <c r="P19" s="122"/>
      <c r="Q19" s="122"/>
      <c r="R19" s="122"/>
      <c r="S19" s="122"/>
      <c r="T19" s="74"/>
      <c r="U19" s="74"/>
      <c r="V19" s="74"/>
      <c r="W19" s="74"/>
      <c r="X19" s="74"/>
      <c r="Y19" s="74"/>
    </row>
    <row r="20" spans="2:25" ht="17.600000000000001">
      <c r="B20" s="93" t="s">
        <v>19</v>
      </c>
      <c r="C20" s="93"/>
      <c r="E20" s="122"/>
      <c r="F20" s="122"/>
      <c r="G20" s="122"/>
      <c r="H20" s="122"/>
      <c r="I20" s="122"/>
      <c r="J20" s="122"/>
      <c r="K20" s="122"/>
      <c r="L20" s="122"/>
      <c r="M20" s="122"/>
      <c r="N20" s="122"/>
      <c r="O20" s="122"/>
      <c r="P20" s="122"/>
      <c r="Q20" s="122"/>
      <c r="R20" s="122"/>
      <c r="S20" s="122"/>
      <c r="T20" s="74"/>
      <c r="U20" s="79"/>
      <c r="V20" s="74"/>
      <c r="W20" s="74"/>
      <c r="X20" s="74"/>
      <c r="Y20" s="74"/>
    </row>
    <row r="21" spans="2:25" ht="17.600000000000001">
      <c r="B21" s="93"/>
      <c r="C21" s="93"/>
      <c r="E21" s="122"/>
      <c r="F21" s="122"/>
      <c r="G21" s="122"/>
      <c r="H21" s="122"/>
      <c r="I21" s="122"/>
      <c r="J21" s="122"/>
      <c r="K21" s="122"/>
      <c r="L21" s="122"/>
      <c r="M21" s="122"/>
      <c r="N21" s="122"/>
      <c r="O21" s="122"/>
      <c r="P21" s="122"/>
      <c r="Q21" s="122"/>
      <c r="R21" s="122"/>
      <c r="S21" s="122"/>
      <c r="T21" s="74"/>
      <c r="U21" s="74"/>
      <c r="V21" s="74"/>
      <c r="W21" s="74"/>
      <c r="X21" s="74"/>
      <c r="Y21" s="74"/>
    </row>
    <row r="22" spans="2:25">
      <c r="E22" s="122"/>
      <c r="F22" s="122"/>
      <c r="G22" s="122"/>
      <c r="H22" s="122"/>
      <c r="I22" s="122"/>
      <c r="J22" s="122"/>
      <c r="K22" s="122"/>
      <c r="L22" s="122"/>
      <c r="M22" s="122"/>
      <c r="N22" s="122"/>
      <c r="O22" s="122"/>
      <c r="P22" s="122"/>
      <c r="Q22" s="122"/>
      <c r="R22" s="122"/>
      <c r="S22" s="122"/>
      <c r="T22" s="74"/>
      <c r="U22" s="74"/>
      <c r="V22" s="74"/>
      <c r="W22" s="74"/>
      <c r="X22" s="74"/>
      <c r="Y22" s="74"/>
    </row>
    <row r="23" spans="2:25">
      <c r="E23" s="122"/>
      <c r="F23" s="122"/>
      <c r="G23" s="122"/>
      <c r="H23" s="122"/>
      <c r="I23" s="122"/>
      <c r="J23" s="122"/>
      <c r="K23" s="122"/>
      <c r="L23" s="122"/>
      <c r="M23" s="122"/>
      <c r="N23" s="122"/>
      <c r="O23" s="122"/>
      <c r="P23" s="122"/>
      <c r="Q23" s="122"/>
      <c r="R23" s="122"/>
      <c r="S23" s="122"/>
      <c r="T23" s="74"/>
      <c r="U23" s="74"/>
      <c r="V23" s="74"/>
      <c r="W23" s="74"/>
      <c r="X23" s="74"/>
      <c r="Y23" s="74"/>
    </row>
    <row r="28" spans="2:25">
      <c r="J28" s="12"/>
    </row>
  </sheetData>
  <sheetProtection algorithmName="SHA-512" hashValue="adOd+ROi+/dZoI6GiH4NKzepb4zXt8Nat19ctD8q/7jDrLA2/MWO+S5WQZAi2w499OdyBAaEiiuWT4QOkBbtDQ==" saltValue="ecjt6gLQoKyazwAKtuAYdw==" spinCount="100000" sheet="1" objects="1" scenarios="1"/>
  <mergeCells count="27">
    <mergeCell ref="E2:Y3"/>
    <mergeCell ref="E11:N12"/>
    <mergeCell ref="B2:C4"/>
    <mergeCell ref="B6:C6"/>
    <mergeCell ref="B8:C8"/>
    <mergeCell ref="E8:L9"/>
    <mergeCell ref="M8:N9"/>
    <mergeCell ref="B10:C10"/>
    <mergeCell ref="B12:C12"/>
    <mergeCell ref="Q5:S5"/>
    <mergeCell ref="B11:C11"/>
    <mergeCell ref="E5:N6"/>
    <mergeCell ref="Q6:S7"/>
    <mergeCell ref="W5:Y12"/>
    <mergeCell ref="B21:C21"/>
    <mergeCell ref="E18:S23"/>
    <mergeCell ref="E16:S17"/>
    <mergeCell ref="W13:Y14"/>
    <mergeCell ref="B16:C16"/>
    <mergeCell ref="B18:C18"/>
    <mergeCell ref="B20:C20"/>
    <mergeCell ref="B17:C17"/>
    <mergeCell ref="B19:C19"/>
    <mergeCell ref="B14:C14"/>
    <mergeCell ref="B13:C13"/>
    <mergeCell ref="B15:C15"/>
    <mergeCell ref="E13:N14"/>
  </mergeCells>
  <dataValidations count="2">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T15" xr:uid="{2B1708C5-9173-4F20-820E-0AC17F8CC8F9}">
      <formula1>$J$17:$J$19</formula1>
    </dataValidation>
    <dataValidation type="date" allowBlank="1" showInputMessage="1" showErrorMessage="1" promptTitle="Generación del reporte" prompt="Diligenciar la fecha de diligenciamiento de esta hoja formato DD/MM/AAAA" sqref="Q6" xr:uid="{2385A9BF-8814-4CE2-B131-A5F58C88013C}">
      <formula1>44927</formula1>
      <formula2>47484</formula2>
    </dataValidation>
  </dataValidations>
  <hyperlinks>
    <hyperlink ref="B10:C10" location="Abogados!A1" display="Abogados" xr:uid="{508D258A-ED06-4911-B165-92A9107152CB}"/>
    <hyperlink ref="B12:C12" location="Judiciales!A1" display="Judiciales" xr:uid="{F71C314E-50BC-4EDE-8A01-32B653CA7C48}"/>
    <hyperlink ref="B18:C18" location="Pagos!A1" display="Pagos" xr:uid="{C80E2F31-E8BC-40CC-81A2-8AB78A7E0977}"/>
    <hyperlink ref="B8:C8" location="Usuarios!A1" display="Usuarios" xr:uid="{683F0400-265C-4AE1-AEC5-B74C7187A5B6}"/>
    <hyperlink ref="B16:C16" location="'Comité de conciliación'!A1" display="Comité de conciliación" xr:uid="{D0538546-9A18-4762-BF37-59E20691F7B2}"/>
    <hyperlink ref="B20:C20" location="Resumen!A1" display="Resumen general" xr:uid="{F52D21A6-B16F-492E-B6A0-C9A15CCA2EB0}"/>
    <hyperlink ref="B14:C14" location="Arbitramentos!A1" display="Arbitramentos" xr:uid="{CC72B065-FF93-40C8-9415-57379134BB6E}"/>
    <hyperlink ref="B6:C6" location="Portada!A1" display="Portada" xr:uid="{F9163B8F-C5CD-4D52-A96B-3B86B2391803}"/>
    <hyperlink ref="W13:Y14" r:id="rId1" display="Acceder al manual" xr:uid="{FFF40801-27B2-416F-A698-F4893E707D01}"/>
  </hyperlinks>
  <pageMargins left="0.7" right="0.7" top="0.75" bottom="0.75" header="0.3" footer="0.3"/>
  <pageSetup orientation="portrait" r:id="rId2"/>
  <drawing r:id="rId3"/>
  <extLst>
    <ext xmlns:x14="http://schemas.microsoft.com/office/spreadsheetml/2009/9/main" uri="{78C0D931-6437-407d-A8EE-F0AAD7539E65}">
      <x14:conditionalFormattings>
        <x14:conditionalFormatting xmlns:xm="http://schemas.microsoft.com/office/excel/2006/main">
          <x14:cfRule type="expression" priority="3" id="{1B4F85A1-3D39-4DF2-9092-690576FE83F7}">
            <xm:f>Administrador!$B$25="N/A"</xm:f>
            <x14:dxf>
              <font>
                <color theme="0" tint="-4.9989318521683403E-2"/>
              </font>
              <fill>
                <patternFill>
                  <bgColor theme="0" tint="-4.9989318521683403E-2"/>
                </patternFill>
              </fill>
              <border>
                <left/>
                <right/>
                <top/>
                <bottom/>
                <vertical/>
                <horizontal/>
              </border>
            </x14:dxf>
          </x14:cfRule>
          <x14:cfRule type="expression" priority="4" id="{559164D5-4C25-40D7-B94E-49C695592D08}">
            <xm:f>Administrador!$B$25="No"</xm:f>
            <x14:dxf>
              <font>
                <color theme="0" tint="-4.9989318521683403E-2"/>
              </font>
              <fill>
                <patternFill>
                  <bgColor theme="0" tint="-4.9989318521683403E-2"/>
                </patternFill>
              </fill>
              <border>
                <left/>
                <right/>
                <top/>
                <bottom/>
              </border>
            </x14:dxf>
          </x14:cfRule>
          <xm:sqref>A1:XFD3 A4:P4 T4:XFD5 Q5:S5 E5:P7 A5:D1048576 Q6 V6:V13 Z6:XFD1048576 E8 M8 O8:O11 E11:N14 E12:O12 O13:O14 W13:Y1048576 Q14:V15 E15:O15 E16 T16:V23 E18 E24:V1048576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promptTitle="Uso del módulo de pagos" prompt="¿Su entidad utilizo el módulo anteriormente?" xr:uid="{19F2FA49-ABB7-44AB-AC79-13C08742E918}">
          <x14:formula1>
            <xm:f>Administrador!$D$31:$D$32</xm:f>
          </x14:formula1>
          <xm:sqref>M8:N9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4F05F-1183-4FAF-94B9-D7A6861DF3C4}">
  <sheetPr codeName="Hoja10"/>
  <dimension ref="A1:CQ4"/>
  <sheetViews>
    <sheetView workbookViewId="0">
      <selection activeCell="C2" sqref="C2"/>
    </sheetView>
  </sheetViews>
  <sheetFormatPr baseColWidth="10" defaultColWidth="11.3828125" defaultRowHeight="14.6"/>
  <sheetData>
    <row r="1" spans="1:95">
      <c r="A1" t="s">
        <v>4</v>
      </c>
      <c r="B1" t="s">
        <v>8</v>
      </c>
      <c r="C1" t="s">
        <v>8</v>
      </c>
      <c r="D1" t="s">
        <v>8</v>
      </c>
      <c r="E1" t="s">
        <v>8</v>
      </c>
      <c r="F1" t="s">
        <v>8</v>
      </c>
      <c r="G1" t="s">
        <v>8</v>
      </c>
      <c r="H1" t="s">
        <v>8</v>
      </c>
      <c r="I1" t="s">
        <v>8</v>
      </c>
      <c r="J1" t="s">
        <v>8</v>
      </c>
      <c r="K1" t="s">
        <v>8</v>
      </c>
      <c r="L1" t="s">
        <v>8</v>
      </c>
      <c r="M1" t="s">
        <v>8</v>
      </c>
      <c r="N1" t="s">
        <v>8</v>
      </c>
      <c r="O1" t="s">
        <v>8</v>
      </c>
      <c r="P1" t="s">
        <v>8</v>
      </c>
      <c r="Q1" t="s">
        <v>8</v>
      </c>
      <c r="R1" t="s">
        <v>8</v>
      </c>
      <c r="S1" t="s">
        <v>8</v>
      </c>
      <c r="T1" t="s">
        <v>8</v>
      </c>
      <c r="U1" t="s">
        <v>8</v>
      </c>
      <c r="V1" t="s">
        <v>8</v>
      </c>
      <c r="W1" t="s">
        <v>8</v>
      </c>
      <c r="X1" t="s">
        <v>8</v>
      </c>
      <c r="Y1" t="s">
        <v>8</v>
      </c>
      <c r="Z1" t="s">
        <v>8</v>
      </c>
      <c r="AA1" t="s">
        <v>8</v>
      </c>
      <c r="AB1" t="s">
        <v>10</v>
      </c>
      <c r="AC1" t="s">
        <v>10</v>
      </c>
      <c r="AD1" t="s">
        <v>10</v>
      </c>
      <c r="AE1" t="s">
        <v>10</v>
      </c>
      <c r="AF1" t="s">
        <v>10</v>
      </c>
      <c r="AG1" t="s">
        <v>10</v>
      </c>
      <c r="AH1" t="s">
        <v>10</v>
      </c>
      <c r="AI1" t="s">
        <v>10</v>
      </c>
      <c r="AJ1" t="s">
        <v>10</v>
      </c>
      <c r="AK1" t="s">
        <v>10</v>
      </c>
      <c r="AL1" t="s">
        <v>10</v>
      </c>
      <c r="AM1" t="s">
        <v>10</v>
      </c>
      <c r="AN1" t="s">
        <v>10</v>
      </c>
      <c r="AO1" t="s">
        <v>129</v>
      </c>
      <c r="AP1" t="s">
        <v>129</v>
      </c>
      <c r="AQ1" t="s">
        <v>129</v>
      </c>
      <c r="AR1" t="s">
        <v>129</v>
      </c>
      <c r="AS1" t="s">
        <v>129</v>
      </c>
      <c r="AT1" t="s">
        <v>129</v>
      </c>
      <c r="AU1" t="s">
        <v>129</v>
      </c>
      <c r="AV1" t="s">
        <v>129</v>
      </c>
      <c r="AW1" t="s">
        <v>129</v>
      </c>
      <c r="AX1" t="s">
        <v>129</v>
      </c>
      <c r="AY1" t="s">
        <v>129</v>
      </c>
      <c r="AZ1" t="s">
        <v>129</v>
      </c>
      <c r="BA1" t="s">
        <v>129</v>
      </c>
      <c r="BB1" t="s">
        <v>11</v>
      </c>
      <c r="BC1" t="s">
        <v>11</v>
      </c>
      <c r="BD1" t="s">
        <v>11</v>
      </c>
      <c r="BE1" t="s">
        <v>11</v>
      </c>
      <c r="BF1" t="s">
        <v>11</v>
      </c>
      <c r="BG1" t="s">
        <v>11</v>
      </c>
      <c r="BH1" t="s">
        <v>11</v>
      </c>
      <c r="BI1" t="s">
        <v>11</v>
      </c>
      <c r="BJ1" t="s">
        <v>11</v>
      </c>
      <c r="BK1" t="s">
        <v>11</v>
      </c>
      <c r="BL1" t="s">
        <v>11</v>
      </c>
      <c r="BM1" t="s">
        <v>11</v>
      </c>
      <c r="BN1" t="s">
        <v>11</v>
      </c>
      <c r="BO1" t="s">
        <v>11</v>
      </c>
      <c r="BP1" t="s">
        <v>11</v>
      </c>
      <c r="BQ1" t="s">
        <v>11</v>
      </c>
      <c r="BR1" t="s">
        <v>11</v>
      </c>
      <c r="BS1" t="s">
        <v>11</v>
      </c>
      <c r="BT1" t="s">
        <v>11</v>
      </c>
      <c r="BU1" t="s">
        <v>11</v>
      </c>
      <c r="BV1" t="s">
        <v>11</v>
      </c>
      <c r="BW1" t="s">
        <v>11</v>
      </c>
      <c r="BX1" t="s">
        <v>11</v>
      </c>
      <c r="BY1" t="s">
        <v>11</v>
      </c>
      <c r="BZ1" t="s">
        <v>11</v>
      </c>
      <c r="CA1" t="s">
        <v>11</v>
      </c>
      <c r="CB1" t="s">
        <v>11</v>
      </c>
      <c r="CC1" t="s">
        <v>11</v>
      </c>
      <c r="CD1" t="s">
        <v>11</v>
      </c>
      <c r="CE1" t="s">
        <v>12</v>
      </c>
      <c r="CF1" t="s">
        <v>12</v>
      </c>
      <c r="CG1" t="s">
        <v>12</v>
      </c>
      <c r="CH1" t="s">
        <v>12</v>
      </c>
      <c r="CI1" t="s">
        <v>12</v>
      </c>
      <c r="CJ1" t="s">
        <v>12</v>
      </c>
      <c r="CK1" t="s">
        <v>18</v>
      </c>
      <c r="CL1" t="s">
        <v>18</v>
      </c>
      <c r="CM1" t="s">
        <v>18</v>
      </c>
      <c r="CN1" t="s">
        <v>18</v>
      </c>
      <c r="CO1" t="s">
        <v>130</v>
      </c>
      <c r="CP1" t="s">
        <v>130</v>
      </c>
      <c r="CQ1" t="s">
        <v>130</v>
      </c>
    </row>
    <row r="2" spans="1:95">
      <c r="C2" t="s">
        <v>131</v>
      </c>
      <c r="D2" t="s">
        <v>131</v>
      </c>
      <c r="E2" t="s">
        <v>131</v>
      </c>
      <c r="F2" t="s">
        <v>131</v>
      </c>
      <c r="G2" t="s">
        <v>132</v>
      </c>
      <c r="H2" t="s">
        <v>132</v>
      </c>
      <c r="I2" t="s">
        <v>132</v>
      </c>
      <c r="J2" t="s">
        <v>132</v>
      </c>
      <c r="K2" t="s">
        <v>18</v>
      </c>
      <c r="L2" t="s">
        <v>18</v>
      </c>
      <c r="M2" t="s">
        <v>18</v>
      </c>
      <c r="N2" t="s">
        <v>18</v>
      </c>
      <c r="O2" t="s">
        <v>133</v>
      </c>
      <c r="P2" t="s">
        <v>133</v>
      </c>
      <c r="Q2" t="s">
        <v>133</v>
      </c>
      <c r="R2" t="s">
        <v>133</v>
      </c>
      <c r="S2" t="s">
        <v>134</v>
      </c>
      <c r="T2" t="s">
        <v>134</v>
      </c>
      <c r="U2" t="s">
        <v>134</v>
      </c>
      <c r="V2" t="s">
        <v>134</v>
      </c>
      <c r="W2" t="s">
        <v>135</v>
      </c>
      <c r="X2" t="s">
        <v>135</v>
      </c>
      <c r="Y2" t="s">
        <v>135</v>
      </c>
      <c r="Z2" t="s">
        <v>135</v>
      </c>
      <c r="AC2" t="s">
        <v>136</v>
      </c>
      <c r="AD2" t="s">
        <v>136</v>
      </c>
      <c r="AE2" t="s">
        <v>136</v>
      </c>
      <c r="AF2" t="s">
        <v>136</v>
      </c>
      <c r="AG2" t="s">
        <v>137</v>
      </c>
      <c r="AH2" t="s">
        <v>137</v>
      </c>
      <c r="AI2" t="s">
        <v>137</v>
      </c>
      <c r="AJ2" t="s">
        <v>138</v>
      </c>
      <c r="AK2" t="s">
        <v>138</v>
      </c>
      <c r="AL2" t="s">
        <v>138</v>
      </c>
      <c r="AM2" t="s">
        <v>138</v>
      </c>
      <c r="AP2" t="s">
        <v>139</v>
      </c>
      <c r="AQ2" t="s">
        <v>139</v>
      </c>
      <c r="AR2" t="s">
        <v>140</v>
      </c>
      <c r="AS2" t="s">
        <v>140</v>
      </c>
      <c r="AT2" t="s">
        <v>140</v>
      </c>
      <c r="AU2" t="s">
        <v>140</v>
      </c>
      <c r="AV2" t="s">
        <v>140</v>
      </c>
      <c r="AW2" t="s">
        <v>140</v>
      </c>
      <c r="AX2" t="s">
        <v>141</v>
      </c>
      <c r="AY2" t="s">
        <v>141</v>
      </c>
      <c r="AZ2" t="s">
        <v>141</v>
      </c>
      <c r="BC2" t="s">
        <v>142</v>
      </c>
      <c r="BD2" t="s">
        <v>142</v>
      </c>
      <c r="BE2" t="s">
        <v>142</v>
      </c>
      <c r="BF2" t="s">
        <v>143</v>
      </c>
      <c r="BG2" t="s">
        <v>143</v>
      </c>
      <c r="BH2" t="s">
        <v>83</v>
      </c>
      <c r="BI2" t="s">
        <v>83</v>
      </c>
      <c r="BJ2" t="s">
        <v>93</v>
      </c>
      <c r="BK2" t="s">
        <v>93</v>
      </c>
      <c r="BL2" t="s">
        <v>93</v>
      </c>
      <c r="BM2" t="s">
        <v>93</v>
      </c>
      <c r="BN2" t="s">
        <v>93</v>
      </c>
      <c r="BO2" t="s">
        <v>144</v>
      </c>
      <c r="BP2" t="s">
        <v>144</v>
      </c>
      <c r="BQ2" t="s">
        <v>144</v>
      </c>
      <c r="BR2" t="s">
        <v>145</v>
      </c>
      <c r="BS2" t="s">
        <v>145</v>
      </c>
      <c r="BT2" t="s">
        <v>145</v>
      </c>
      <c r="BU2" t="s">
        <v>145</v>
      </c>
      <c r="BV2" t="s">
        <v>146</v>
      </c>
      <c r="BW2" t="s">
        <v>146</v>
      </c>
      <c r="BX2" t="s">
        <v>146</v>
      </c>
      <c r="BY2" t="s">
        <v>146</v>
      </c>
      <c r="BZ2" t="s">
        <v>146</v>
      </c>
      <c r="CA2" t="s">
        <v>146</v>
      </c>
      <c r="CB2" t="s">
        <v>146</v>
      </c>
      <c r="CC2" t="s">
        <v>146</v>
      </c>
      <c r="CF2" t="s">
        <v>142</v>
      </c>
      <c r="CG2" t="s">
        <v>142</v>
      </c>
      <c r="CH2" t="s">
        <v>143</v>
      </c>
      <c r="CI2" t="s">
        <v>143</v>
      </c>
    </row>
    <row r="3" spans="1:95">
      <c r="B3" t="s">
        <v>147</v>
      </c>
      <c r="C3" t="s">
        <v>148</v>
      </c>
      <c r="D3" t="s">
        <v>149</v>
      </c>
      <c r="E3" t="s">
        <v>28</v>
      </c>
      <c r="F3" t="s">
        <v>138</v>
      </c>
      <c r="G3" t="s">
        <v>148</v>
      </c>
      <c r="H3" t="s">
        <v>149</v>
      </c>
      <c r="I3" t="s">
        <v>28</v>
      </c>
      <c r="J3" t="s">
        <v>138</v>
      </c>
      <c r="K3" t="s">
        <v>148</v>
      </c>
      <c r="L3" t="s">
        <v>149</v>
      </c>
      <c r="M3" t="s">
        <v>28</v>
      </c>
      <c r="N3" t="s">
        <v>138</v>
      </c>
      <c r="O3" t="s">
        <v>148</v>
      </c>
      <c r="P3" t="s">
        <v>149</v>
      </c>
      <c r="Q3" t="s">
        <v>28</v>
      </c>
      <c r="R3" t="s">
        <v>138</v>
      </c>
      <c r="S3" t="s">
        <v>148</v>
      </c>
      <c r="T3" t="s">
        <v>149</v>
      </c>
      <c r="U3" t="s">
        <v>28</v>
      </c>
      <c r="V3" t="s">
        <v>138</v>
      </c>
      <c r="W3" t="s">
        <v>148</v>
      </c>
      <c r="X3" t="s">
        <v>149</v>
      </c>
      <c r="Y3" t="s">
        <v>28</v>
      </c>
      <c r="Z3" t="s">
        <v>138</v>
      </c>
      <c r="AA3" t="s">
        <v>150</v>
      </c>
      <c r="AB3" t="s">
        <v>23</v>
      </c>
      <c r="AC3" t="s">
        <v>50</v>
      </c>
      <c r="AD3" t="s">
        <v>51</v>
      </c>
      <c r="AE3" t="s">
        <v>52</v>
      </c>
      <c r="AF3" t="s">
        <v>53</v>
      </c>
      <c r="AG3" t="s">
        <v>151</v>
      </c>
      <c r="AH3" t="s">
        <v>152</v>
      </c>
      <c r="AI3" t="s">
        <v>153</v>
      </c>
      <c r="AJ3" t="s">
        <v>56</v>
      </c>
      <c r="AK3" t="s">
        <v>57</v>
      </c>
      <c r="AL3" t="s">
        <v>58</v>
      </c>
      <c r="AM3" t="s">
        <v>59</v>
      </c>
      <c r="AN3" t="s">
        <v>44</v>
      </c>
      <c r="AO3" t="s">
        <v>147</v>
      </c>
      <c r="AP3" t="s">
        <v>154</v>
      </c>
      <c r="AQ3" t="s">
        <v>155</v>
      </c>
      <c r="AR3" t="s">
        <v>156</v>
      </c>
      <c r="AS3" t="s">
        <v>157</v>
      </c>
      <c r="AT3" t="s">
        <v>158</v>
      </c>
      <c r="AU3" t="s">
        <v>159</v>
      </c>
      <c r="AV3" t="s">
        <v>160</v>
      </c>
      <c r="AW3" t="s">
        <v>161</v>
      </c>
      <c r="AX3" t="s">
        <v>162</v>
      </c>
      <c r="AY3" t="s">
        <v>11</v>
      </c>
      <c r="AZ3" t="s">
        <v>163</v>
      </c>
      <c r="BA3" t="s">
        <v>44</v>
      </c>
      <c r="BB3" t="s">
        <v>147</v>
      </c>
      <c r="BC3" t="s">
        <v>164</v>
      </c>
      <c r="BD3" t="s">
        <v>165</v>
      </c>
      <c r="BE3" t="s">
        <v>166</v>
      </c>
      <c r="BF3" t="s">
        <v>164</v>
      </c>
      <c r="BG3" t="s">
        <v>165</v>
      </c>
      <c r="BH3" t="s">
        <v>167</v>
      </c>
      <c r="BI3" t="s">
        <v>168</v>
      </c>
      <c r="BJ3" t="s">
        <v>96</v>
      </c>
      <c r="BK3" t="s">
        <v>97</v>
      </c>
      <c r="BL3" t="s">
        <v>98</v>
      </c>
      <c r="BM3" t="s">
        <v>99</v>
      </c>
      <c r="BN3" t="s">
        <v>100</v>
      </c>
      <c r="BO3" t="s">
        <v>169</v>
      </c>
      <c r="BP3" t="s">
        <v>170</v>
      </c>
      <c r="BQ3" t="s">
        <v>171</v>
      </c>
      <c r="BR3" t="s">
        <v>172</v>
      </c>
      <c r="BS3" t="s">
        <v>173</v>
      </c>
      <c r="BT3" t="s">
        <v>174</v>
      </c>
      <c r="BU3" t="s">
        <v>175</v>
      </c>
      <c r="BV3" t="s">
        <v>176</v>
      </c>
      <c r="BW3" t="s">
        <v>177</v>
      </c>
      <c r="BX3" t="s">
        <v>178</v>
      </c>
      <c r="BY3" t="s">
        <v>179</v>
      </c>
      <c r="BZ3" t="s">
        <v>180</v>
      </c>
      <c r="CA3" t="s">
        <v>181</v>
      </c>
      <c r="CB3" t="s">
        <v>182</v>
      </c>
      <c r="CC3" t="s">
        <v>183</v>
      </c>
      <c r="CD3" t="s">
        <v>44</v>
      </c>
      <c r="CE3" t="s">
        <v>147</v>
      </c>
      <c r="CF3" t="s">
        <v>184</v>
      </c>
      <c r="CG3" t="s">
        <v>185</v>
      </c>
      <c r="CH3" t="s">
        <v>186</v>
      </c>
      <c r="CI3" t="s">
        <v>187</v>
      </c>
      <c r="CJ3" t="s">
        <v>44</v>
      </c>
      <c r="CK3" t="s">
        <v>147</v>
      </c>
      <c r="CL3" t="s">
        <v>188</v>
      </c>
      <c r="CM3" t="s">
        <v>189</v>
      </c>
      <c r="CN3" t="s">
        <v>44</v>
      </c>
      <c r="CO3" t="s">
        <v>190</v>
      </c>
      <c r="CP3" t="s">
        <v>191</v>
      </c>
      <c r="CQ3" t="s">
        <v>192</v>
      </c>
    </row>
    <row r="4" spans="1:95">
      <c r="A4" t="str">
        <f>Portada!I6</f>
        <v>II - 2024</v>
      </c>
      <c r="B4">
        <f>+Usuarios!Q6</f>
        <v>45705</v>
      </c>
      <c r="C4" t="str">
        <f>+Usuarios!$H$12</f>
        <v>Si</v>
      </c>
      <c r="D4">
        <f>+Usuarios!$J$12</f>
        <v>44593</v>
      </c>
      <c r="E4" t="str">
        <f>+Usuarios!$M$12</f>
        <v>ROCIO LÓPEZ PALENCIA</v>
      </c>
      <c r="F4">
        <f>+Usuarios!$Q$12</f>
        <v>44687</v>
      </c>
      <c r="G4" t="str">
        <f>+Usuarios!$H$14</f>
        <v>Si</v>
      </c>
      <c r="H4" s="50">
        <f>+Usuarios!$J$14</f>
        <v>45272</v>
      </c>
      <c r="I4" t="str">
        <f>+Usuarios!$M$14</f>
        <v>CARLOS EDUARDO SILVA ORJUELA</v>
      </c>
      <c r="J4" s="50">
        <f>+Usuarios!$Q$14</f>
        <v>45509</v>
      </c>
      <c r="K4" t="str">
        <f>+Usuarios!$H$16</f>
        <v>N/A</v>
      </c>
      <c r="L4">
        <f>+Usuarios!$J$16</f>
        <v>0</v>
      </c>
      <c r="M4">
        <f>+Usuarios!$M$16</f>
        <v>0</v>
      </c>
      <c r="N4">
        <f>+Usuarios!$Q$16</f>
        <v>0</v>
      </c>
      <c r="O4" t="str">
        <f>+Usuarios!$H$18</f>
        <v>Si</v>
      </c>
      <c r="P4">
        <f>+Usuarios!$J$18</f>
        <v>43139</v>
      </c>
      <c r="Q4" t="str">
        <f>+Usuarios!$M$18</f>
        <v>ELÍAS ALONSO NULE RHENALS</v>
      </c>
      <c r="R4">
        <f>+Usuarios!$Q$18</f>
        <v>45349</v>
      </c>
      <c r="S4" t="str">
        <f>+Usuarios!$H$20</f>
        <v>Si</v>
      </c>
      <c r="T4">
        <f>+Usuarios!$J$20</f>
        <v>45608</v>
      </c>
      <c r="U4" t="str">
        <f>+Usuarios!$M$20</f>
        <v>VICTOR AUGUSTO TORRES SOSSA</v>
      </c>
      <c r="V4">
        <f>+Usuarios!$Q$20</f>
        <v>0</v>
      </c>
      <c r="W4" t="str">
        <f>+Usuarios!$H$22</f>
        <v>Si</v>
      </c>
      <c r="X4">
        <f>+Usuarios!$J$22</f>
        <v>45149</v>
      </c>
      <c r="Y4" t="str">
        <f>+Usuarios!$M$22</f>
        <v>DANIEL RICARDO PÁEZ DELGADO</v>
      </c>
      <c r="Z4">
        <f>+Usuarios!$Q$22</f>
        <v>45349</v>
      </c>
      <c r="AA4" t="str">
        <f>+Usuarios!E28</f>
        <v xml:space="preserve">1. Se informa que el rol de Secretario Técnico desempeñado por VICTOR AUGUSTO TORRES SOSSA, tuvo fecha de creación el 12/11/2024  y  actualmente se encuentra dentro de oportunidad para realizar la correspondiente capacitación. </v>
      </c>
      <c r="AB4">
        <f>+Abogados!Q6</f>
        <v>45705</v>
      </c>
      <c r="AC4">
        <f>+Abogados!G9</f>
        <v>23</v>
      </c>
      <c r="AD4">
        <f>+Abogados!J9</f>
        <v>22</v>
      </c>
      <c r="AE4">
        <f>+Abogados!M9</f>
        <v>1</v>
      </c>
      <c r="AF4">
        <f>+Abogados!P9</f>
        <v>1</v>
      </c>
      <c r="AG4">
        <f>+Abogados!I19</f>
        <v>10</v>
      </c>
      <c r="AH4">
        <f>+Abogados!I21</f>
        <v>10</v>
      </c>
      <c r="AI4">
        <f>+Abogados!I23</f>
        <v>10</v>
      </c>
      <c r="AJ4">
        <f>+Abogados!P19</f>
        <v>6</v>
      </c>
      <c r="AK4">
        <f>+Abogados!P21</f>
        <v>16</v>
      </c>
      <c r="AL4">
        <f>+Abogados!P23</f>
        <v>0</v>
      </c>
      <c r="AM4">
        <f>+Abogados!P25</f>
        <v>0</v>
      </c>
      <c r="AN4" t="str">
        <f>+Abogados!E30</f>
        <v>1. 22 abogados creados en Ekogui, se excluye a una abogada penalista que no maneja procesos registrados en Ekogui.</v>
      </c>
      <c r="AO4">
        <f>+'Comité de conciliación'!P6</f>
        <v>45706</v>
      </c>
      <c r="AP4" t="str">
        <f>+'Comité de conciliación'!N8</f>
        <v>Si</v>
      </c>
      <c r="AQ4" t="str">
        <f>+'Comité de conciliación'!N10</f>
        <v>Si</v>
      </c>
      <c r="AR4">
        <f>+'Comité de conciliación'!J15</f>
        <v>0</v>
      </c>
      <c r="AS4">
        <f>+'Comité de conciliación'!L15</f>
        <v>0</v>
      </c>
      <c r="AT4">
        <f>+'Comité de conciliación'!J16</f>
        <v>0</v>
      </c>
      <c r="AU4">
        <f>+'Comité de conciliación'!L16</f>
        <v>0</v>
      </c>
      <c r="AV4">
        <f>+'Comité de conciliación'!J17</f>
        <v>0</v>
      </c>
      <c r="AW4">
        <f>+'Comité de conciliación'!L17</f>
        <v>0</v>
      </c>
      <c r="AX4">
        <f>+'Comité de conciliación'!J20</f>
        <v>0</v>
      </c>
      <c r="AY4">
        <f>+'Comité de conciliación'!J21</f>
        <v>290</v>
      </c>
      <c r="AZ4">
        <f>+'Comité de conciliación'!J22</f>
        <v>266</v>
      </c>
      <c r="BA4" t="str">
        <f>+'Comité de conciliación'!E27</f>
        <v>1- Se realizaron validaciones con el Secretario Técnico del Comité de Conciliación y Defensa Jurídica de la entidad, determinándose que se realizaron  13 sesiones del Comité de Conciliación y se elaboraron 39 fichas de conciliación durante el segundo semestre 2024.
2- Se revisó una muestra de 10 fichas de conciliación correspondientes al segundo semestre 2024, para verificar consistencia y coherencia de la información, observándose que todas cumplen con los criterios establecidos para su trámite. Fichas revisadas: 256283, 257149, 294675, 257024, 270446, 282442, 296619,284093, 296637 y 300062.</v>
      </c>
      <c r="BB4">
        <f>+Judiciales!S7</f>
        <v>45705</v>
      </c>
      <c r="BC4">
        <f>+Judiciales!L12</f>
        <v>664</v>
      </c>
      <c r="BD4">
        <f>+Judiciales!L14</f>
        <v>664</v>
      </c>
      <c r="BE4">
        <f>+Judiciales!L16</f>
        <v>0</v>
      </c>
      <c r="BF4">
        <f>+Judiciales!L21</f>
        <v>19</v>
      </c>
      <c r="BG4">
        <f>+Judiciales!L23</f>
        <v>19</v>
      </c>
      <c r="BH4">
        <f>+Judiciales!L28</f>
        <v>464</v>
      </c>
      <c r="BI4">
        <f>+Judiciales!L30</f>
        <v>114</v>
      </c>
      <c r="BJ4">
        <f>+Judiciales!L40</f>
        <v>10</v>
      </c>
      <c r="BK4">
        <f>+Judiciales!L42</f>
        <v>10</v>
      </c>
      <c r="BL4">
        <f>+Judiciales!L44</f>
        <v>2</v>
      </c>
      <c r="BM4">
        <f>+Judiciales!L46</f>
        <v>10</v>
      </c>
      <c r="BN4">
        <f>+Judiciales!L48</f>
        <v>0</v>
      </c>
      <c r="BO4">
        <f>+Judiciales!U12</f>
        <v>32</v>
      </c>
      <c r="BP4">
        <f>+Judiciales!U14</f>
        <v>32</v>
      </c>
      <c r="BQ4">
        <f>+Judiciales!U16</f>
        <v>25</v>
      </c>
      <c r="BR4">
        <f>+Judiciales!U21</f>
        <v>663</v>
      </c>
      <c r="BS4">
        <f>+Judiciales!U23</f>
        <v>661</v>
      </c>
      <c r="BT4">
        <f>+Judiciales!U25</f>
        <v>0</v>
      </c>
      <c r="BU4">
        <f>+Judiciales!U27</f>
        <v>2</v>
      </c>
      <c r="BV4">
        <f>+Judiciales!S32</f>
        <v>15</v>
      </c>
      <c r="BW4">
        <f>+Judiciales!T32</f>
        <v>10</v>
      </c>
      <c r="BX4">
        <f>+Judiciales!S34</f>
        <v>368</v>
      </c>
      <c r="BY4">
        <f>+Judiciales!T34</f>
        <v>368</v>
      </c>
      <c r="BZ4">
        <f>+Judiciales!S36</f>
        <v>195</v>
      </c>
      <c r="CA4">
        <f>+Judiciales!T36</f>
        <v>195</v>
      </c>
      <c r="CB4">
        <f>+Judiciales!S38</f>
        <v>83</v>
      </c>
      <c r="CC4">
        <f>+Judiciales!T38</f>
        <v>83</v>
      </c>
      <c r="CD4" t="str">
        <f>+Judiciales!N43</f>
        <v>1.Se reportaron  2 procesos sin calificación de riesgo procesal por encontrarse en etapa de inicio y fijación del litigio:
-Nulidad y Restablecimiento del Derecho -Rad. eKOGUI:2604253
-Nulidad y Restablecimiento del Derecho -Rad. eKOGUI:2611690
2.Se registraron 661 procesos con fijación de riesgo procesal junto con  2 que no reportan calificación para una sumatoria de 663 procesos activos en el eKOGUI en calidad de demandado y 1 en calidad de demandante para un total general de procesos activos en  eKOGUI de 664.</v>
      </c>
      <c r="CE4">
        <f>+Arbitramentos!S6</f>
        <v>45705</v>
      </c>
      <c r="CF4">
        <f>+Arbitramentos!L11</f>
        <v>0</v>
      </c>
      <c r="CG4">
        <f>+Arbitramentos!L13</f>
        <v>0</v>
      </c>
      <c r="CH4">
        <f>+Arbitramentos!U11</f>
        <v>0</v>
      </c>
      <c r="CI4">
        <f>+Arbitramentos!U13</f>
        <v>0</v>
      </c>
      <c r="CJ4" t="str">
        <f>+Arbitramentos!E19</f>
        <v>Sin observaciones</v>
      </c>
      <c r="CK4">
        <f>+Pagos!Q6</f>
        <v>45705</v>
      </c>
      <c r="CL4" t="str">
        <f>+Pagos!M8</f>
        <v>NO</v>
      </c>
      <c r="CM4" t="str">
        <f>+Pagos!E13</f>
        <v>0 pagos ha relacionado la entidad en ekogui</v>
      </c>
      <c r="CN4" t="str">
        <f>+Pagos!E18</f>
        <v xml:space="preserve">1-0 pagos Gestionados en SIIF de MinHacienda, por parte de condenas en contra
</v>
      </c>
      <c r="CO4" t="str">
        <f>+Resumen!E10</f>
        <v>AUTORIDAD NACIONAL DE LICENCIAS AMBIENTALES-ANLA</v>
      </c>
      <c r="CP4">
        <f>+Resumen!E11</f>
        <v>0</v>
      </c>
      <c r="CQ4">
        <f>+Para_consolidar!R14</f>
        <v>0</v>
      </c>
    </row>
  </sheetData>
  <phoneticPr fontId="35"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ACE412479EB8A4C9DB946EA657AD4AB" ma:contentTypeVersion="18" ma:contentTypeDescription="Crear nuevo documento." ma:contentTypeScope="" ma:versionID="a30e86edb2903e5e880e9ff63ccf4bea">
  <xsd:schema xmlns:xsd="http://www.w3.org/2001/XMLSchema" xmlns:xs="http://www.w3.org/2001/XMLSchema" xmlns:p="http://schemas.microsoft.com/office/2006/metadata/properties" xmlns:ns2="313dc85d-5bab-4eeb-86ad-9e619537987a" xmlns:ns3="ea91d785-2c90-43d2-acd6-4207220cd395" targetNamespace="http://schemas.microsoft.com/office/2006/metadata/properties" ma:root="true" ma:fieldsID="2ad6d0d21c44b6f3d36f7c18e0f1d54b" ns2:_="" ns3:_="">
    <xsd:import namespace="313dc85d-5bab-4eeb-86ad-9e619537987a"/>
    <xsd:import namespace="ea91d785-2c90-43d2-acd6-4207220cd39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DateTaken"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LengthInSeconds" minOccurs="0"/>
                <xsd:element ref="ns3:_Flow_SignoffStatus" minOccurs="0"/>
                <xsd:element ref="ns3:MediaServiceObjectDetectorVersions"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3dc85d-5bab-4eeb-86ad-9e619537987a"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c676eebf-21b4-4579-a2f9-505a27becaf3}" ma:internalName="TaxCatchAll" ma:showField="CatchAllData" ma:web="313dc85d-5bab-4eeb-86ad-9e619537987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a91d785-2c90-43d2-acd6-4207220cd39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7fdc7f6f-3be3-4e08-9ed6-0e434c3b9f1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_Flow_SignoffStatus" ma:index="22" nillable="true" ma:displayName="Estado de aprobación" ma:internalName="Estado_x0020_de_x0020_aprobaci_x00f3_n">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a91d785-2c90-43d2-acd6-4207220cd395">
      <Terms xmlns="http://schemas.microsoft.com/office/infopath/2007/PartnerControls"/>
    </lcf76f155ced4ddcb4097134ff3c332f>
    <_Flow_SignoffStatus xmlns="ea91d785-2c90-43d2-acd6-4207220cd395" xsi:nil="true"/>
    <TaxCatchAll xmlns="313dc85d-5bab-4eeb-86ad-9e619537987a" xsi:nil="true"/>
  </documentManagement>
</p:properties>
</file>

<file path=customXml/itemProps1.xml><?xml version="1.0" encoding="utf-8"?>
<ds:datastoreItem xmlns:ds="http://schemas.openxmlformats.org/officeDocument/2006/customXml" ds:itemID="{C9225CD2-1BBB-4CD2-870A-F909A63FE5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3dc85d-5bab-4eeb-86ad-9e619537987a"/>
    <ds:schemaRef ds:uri="ea91d785-2c90-43d2-acd6-4207220cd3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D49E80D-39E4-45CF-A169-BDD04DA84203}">
  <ds:schemaRefs>
    <ds:schemaRef ds:uri="http://schemas.microsoft.com/sharepoint/v3/contenttype/forms"/>
  </ds:schemaRefs>
</ds:datastoreItem>
</file>

<file path=customXml/itemProps3.xml><?xml version="1.0" encoding="utf-8"?>
<ds:datastoreItem xmlns:ds="http://schemas.openxmlformats.org/officeDocument/2006/customXml" ds:itemID="{961501A1-D5E7-4757-9E7E-3360A654F7C6}">
  <ds:schemaRefs>
    <ds:schemaRef ds:uri="http://schemas.microsoft.com/office/2006/metadata/properties"/>
    <ds:schemaRef ds:uri="http://schemas.microsoft.com/office/infopath/2007/PartnerControls"/>
    <ds:schemaRef ds:uri="ea91d785-2c90-43d2-acd6-4207220cd395"/>
    <ds:schemaRef ds:uri="313dc85d-5bab-4eeb-86ad-9e619537987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vt:i4>
      </vt:variant>
    </vt:vector>
  </HeadingPairs>
  <TitlesOfParts>
    <vt:vector size="13" baseType="lpstr">
      <vt:lpstr>Portada</vt:lpstr>
      <vt:lpstr>Usuarios</vt:lpstr>
      <vt:lpstr>Abogados</vt:lpstr>
      <vt:lpstr>Conciliación extrajudicial</vt:lpstr>
      <vt:lpstr>Judiciales</vt:lpstr>
      <vt:lpstr>Arbitramentos</vt:lpstr>
      <vt:lpstr>Comité de conciliación</vt:lpstr>
      <vt:lpstr>Pagos</vt:lpstr>
      <vt:lpstr>Para_consolidar</vt:lpstr>
      <vt:lpstr>Resumen</vt:lpstr>
      <vt:lpstr>Administrador</vt:lpstr>
      <vt:lpstr>Entidades</vt:lpstr>
      <vt:lpstr>Resumen!Área_de_impresión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CONTROL INTERNO</dc:title>
  <dc:subject/>
  <dc:creator>ANDJ</dc:creator>
  <cp:keywords/>
  <dc:description/>
  <cp:lastModifiedBy>Luz Dary Amaya Pena</cp:lastModifiedBy>
  <cp:revision/>
  <dcterms:created xsi:type="dcterms:W3CDTF">2020-06-25T21:16:25Z</dcterms:created>
  <dcterms:modified xsi:type="dcterms:W3CDTF">2025-02-20T20:57:52Z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0x0101003ACE412479EB8A4C9DB946EA657AD4AB</vt:lpwstr>
  </property>
  <property fmtid="{D5CDD505-2E9C-101B-9397-08002B2CF9AE}" pid="3" name="MediaServiceImageTags">
    <vt:lpwstr/>
  </property>
</Properties>
</file>