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C:\Users\ycotes\Downloads\"/>
    </mc:Choice>
  </mc:AlternateContent>
  <xr:revisionPtr revIDLastSave="0" documentId="13_ncr:1_{3949875A-B525-4885-A4F2-710E462A071C}" xr6:coauthVersionLast="47" xr6:coauthVersionMax="47" xr10:uidLastSave="{00000000-0000-0000-0000-000000000000}"/>
  <bookViews>
    <workbookView xWindow="-120" yWindow="-120" windowWidth="29040" windowHeight="15840" xr2:uid="{AFADF6CB-BB1C-4D56-BDD8-6DB7CBDCF79E}"/>
  </bookViews>
  <sheets>
    <sheet name="8.Participación Ciudadana" sheetId="24" r:id="rId1"/>
    <sheet name="9. Fortalecimiento Organizacion" sheetId="30" r:id="rId2"/>
    <sheet name="10. Racionalización de Trámites" sheetId="29" r:id="rId3"/>
    <sheet name="11. Defensa Jurídica" sheetId="31" r:id="rId4"/>
    <sheet name="12. Transparencia, Acceso a la " sheetId="33" r:id="rId5"/>
    <sheet name="13. Seguimiento y evaluación" sheetId="18" r:id="rId6"/>
    <sheet name="14. Gestion Documental" sheetId="26" r:id="rId7"/>
    <sheet name="15. Gestión del Conocimiento " sheetId="19" r:id="rId8"/>
    <sheet name="16 Gestion de informacion Estad" sheetId="20" r:id="rId9"/>
    <sheet name="17.Control Interno" sheetId="34" r:id="rId10"/>
  </sheets>
  <definedNames>
    <definedName name="_xlnm._FilterDatabase" localSheetId="2" hidden="1">'10. Racionalización de Trámites'!$A$9:$WVB$9</definedName>
    <definedName name="_xlnm._FilterDatabase" localSheetId="4" hidden="1">'12. Transparencia, Acceso a la '!$A$8:$R$26</definedName>
    <definedName name="_xlnm._FilterDatabase" localSheetId="7" hidden="1">'15. Gestión del Conocimiento '!$A$7:$Q$7</definedName>
    <definedName name="_xlnm._FilterDatabase" localSheetId="9" hidden="1">'17.Control Interno'!$A$8:$WVL$34</definedName>
    <definedName name="_xlnm._FilterDatabase" localSheetId="0" hidden="1">'8.Participación Ciudadana'!$A$2:$J$39</definedName>
    <definedName name="_xlnm._FilterDatabase" localSheetId="1" hidden="1">'9. Fortalecimiento Organizacion'!$A$9:$R$9</definedName>
    <definedName name="_xlnm.Print_Area" localSheetId="9">'17.Control Interno'!$A$6:$Q$32</definedName>
    <definedName name="_xlnm.Print_Titles" localSheetId="9">'17.Control Interno'!$1:$8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3" i="26" l="1"/>
  <c r="X16" i="26" l="1"/>
  <c r="X29" i="34" l="1"/>
  <c r="X24" i="34"/>
  <c r="X19" i="34"/>
  <c r="X17" i="34"/>
  <c r="X16" i="34"/>
  <c r="X15" i="34"/>
  <c r="X14" i="34"/>
  <c r="X12" i="34"/>
  <c r="X9" i="34"/>
  <c r="V9" i="31"/>
  <c r="P13" i="33"/>
  <c r="V29" i="34"/>
  <c r="V24" i="34"/>
  <c r="V19" i="34"/>
  <c r="V17" i="34"/>
  <c r="V16" i="34"/>
  <c r="V15" i="34"/>
  <c r="V14" i="34"/>
  <c r="V12" i="34"/>
  <c r="V9" i="34"/>
  <c r="V32" i="34"/>
  <c r="N32" i="34"/>
  <c r="U32" i="34"/>
  <c r="W32" i="34"/>
  <c r="W29" i="34"/>
  <c r="W30" i="34"/>
  <c r="W31" i="34"/>
  <c r="X14" i="33"/>
  <c r="Y13" i="33" s="1"/>
  <c r="W13" i="33"/>
  <c r="W9" i="33"/>
  <c r="X9" i="33"/>
  <c r="Y9" i="33"/>
  <c r="W28" i="34"/>
  <c r="W27" i="34"/>
  <c r="W26" i="34"/>
  <c r="W25" i="34"/>
  <c r="W24" i="34"/>
  <c r="W23" i="34"/>
  <c r="W22" i="34"/>
  <c r="W21" i="34"/>
  <c r="W20" i="34"/>
  <c r="W19" i="34"/>
  <c r="W18" i="34"/>
  <c r="W17" i="34"/>
  <c r="W16" i="34"/>
  <c r="W15" i="34"/>
  <c r="W14" i="34"/>
  <c r="W13" i="34"/>
  <c r="W12" i="34"/>
  <c r="W11" i="34"/>
  <c r="W10" i="34"/>
  <c r="W9" i="34"/>
  <c r="P12" i="34"/>
  <c r="O12" i="34"/>
  <c r="P13" i="34"/>
  <c r="W11" i="18"/>
  <c r="V11" i="18"/>
  <c r="X16" i="20"/>
  <c r="X15" i="20"/>
  <c r="X13" i="20"/>
  <c r="X11" i="20"/>
  <c r="X10" i="20"/>
  <c r="X9" i="20"/>
  <c r="W18" i="20"/>
  <c r="W17" i="20"/>
  <c r="W16" i="20"/>
  <c r="W15" i="20"/>
  <c r="W14" i="20"/>
  <c r="W13" i="20"/>
  <c r="W12" i="20"/>
  <c r="W11" i="20"/>
  <c r="W10" i="20"/>
  <c r="W9" i="20"/>
  <c r="P18" i="20"/>
  <c r="P14" i="20"/>
  <c r="Q13" i="20" s="1"/>
  <c r="P13" i="20"/>
  <c r="P12" i="20"/>
  <c r="P11" i="20"/>
  <c r="P10" i="20"/>
  <c r="Q10" i="20" s="1"/>
  <c r="U18" i="20"/>
  <c r="V16" i="20"/>
  <c r="V15" i="20"/>
  <c r="V13" i="20"/>
  <c r="V11" i="20"/>
  <c r="V10" i="20"/>
  <c r="V9" i="20"/>
  <c r="X21" i="19"/>
  <c r="X20" i="19"/>
  <c r="X19" i="19"/>
  <c r="X18" i="19"/>
  <c r="X17" i="19"/>
  <c r="X16" i="19"/>
  <c r="X15" i="19"/>
  <c r="X14" i="19"/>
  <c r="X13" i="19"/>
  <c r="X12" i="19"/>
  <c r="X11" i="19"/>
  <c r="X22" i="19" s="1"/>
  <c r="X10" i="19"/>
  <c r="X9" i="19"/>
  <c r="X8" i="19"/>
  <c r="C22" i="19"/>
  <c r="W22" i="19"/>
  <c r="W21" i="19"/>
  <c r="W20" i="19"/>
  <c r="W19" i="19"/>
  <c r="W18" i="19"/>
  <c r="W17" i="19"/>
  <c r="W16" i="19"/>
  <c r="W15" i="19"/>
  <c r="W14" i="19"/>
  <c r="W13" i="19"/>
  <c r="W12" i="19"/>
  <c r="W11" i="19"/>
  <c r="W10" i="19"/>
  <c r="W9" i="19"/>
  <c r="W8" i="19"/>
  <c r="V21" i="19"/>
  <c r="V20" i="19"/>
  <c r="V19" i="19"/>
  <c r="V18" i="19"/>
  <c r="V17" i="19"/>
  <c r="V16" i="19"/>
  <c r="V15" i="19"/>
  <c r="V14" i="19"/>
  <c r="V13" i="19"/>
  <c r="V12" i="19"/>
  <c r="V11" i="19"/>
  <c r="V10" i="19"/>
  <c r="V9" i="19"/>
  <c r="U22" i="19"/>
  <c r="V22" i="19"/>
  <c r="V8" i="19"/>
  <c r="X21" i="26"/>
  <c r="W23" i="26"/>
  <c r="W22" i="26"/>
  <c r="W21" i="26"/>
  <c r="W20" i="26"/>
  <c r="W19" i="26"/>
  <c r="W18" i="26"/>
  <c r="W17" i="26"/>
  <c r="W16" i="26"/>
  <c r="W15" i="26"/>
  <c r="X15" i="26" s="1"/>
  <c r="W14" i="26"/>
  <c r="W13" i="26"/>
  <c r="W12" i="26"/>
  <c r="W11" i="26"/>
  <c r="V21" i="26"/>
  <c r="V20" i="26"/>
  <c r="V16" i="26"/>
  <c r="V15" i="26"/>
  <c r="V11" i="26"/>
  <c r="U23" i="26"/>
  <c r="X20" i="26"/>
  <c r="X11" i="18"/>
  <c r="X8" i="18"/>
  <c r="W14" i="18"/>
  <c r="W13" i="18"/>
  <c r="W12" i="18"/>
  <c r="W10" i="18"/>
  <c r="W9" i="18"/>
  <c r="W8" i="18"/>
  <c r="V8" i="18"/>
  <c r="U14" i="18"/>
  <c r="Y25" i="33"/>
  <c r="Y23" i="33"/>
  <c r="Y21" i="33"/>
  <c r="Y19" i="33"/>
  <c r="Y18" i="33"/>
  <c r="Y17" i="33"/>
  <c r="Y16" i="33"/>
  <c r="X26" i="33"/>
  <c r="X25" i="33"/>
  <c r="X24" i="33"/>
  <c r="X23" i="33"/>
  <c r="X22" i="33"/>
  <c r="X21" i="33"/>
  <c r="X19" i="33"/>
  <c r="X18" i="33"/>
  <c r="X17" i="33"/>
  <c r="X16" i="33"/>
  <c r="X15" i="33"/>
  <c r="X13" i="33"/>
  <c r="X12" i="33"/>
  <c r="X10" i="33"/>
  <c r="W25" i="33"/>
  <c r="W23" i="33"/>
  <c r="W21" i="33"/>
  <c r="W19" i="33"/>
  <c r="W18" i="33"/>
  <c r="W17" i="33"/>
  <c r="W16" i="33"/>
  <c r="V26" i="33"/>
  <c r="X11" i="33"/>
  <c r="X9" i="31"/>
  <c r="W11" i="31"/>
  <c r="W10" i="31"/>
  <c r="W9" i="31"/>
  <c r="U11" i="31"/>
  <c r="V11" i="31"/>
  <c r="X35" i="29"/>
  <c r="X34" i="29"/>
  <c r="X33" i="29"/>
  <c r="X32" i="29"/>
  <c r="X29" i="29"/>
  <c r="X28" i="29"/>
  <c r="X26" i="29"/>
  <c r="X25" i="29"/>
  <c r="X17" i="29"/>
  <c r="X14" i="29"/>
  <c r="X13" i="29"/>
  <c r="X11" i="29"/>
  <c r="X10" i="29"/>
  <c r="W38" i="29"/>
  <c r="W37" i="29"/>
  <c r="W36" i="29"/>
  <c r="W35" i="29"/>
  <c r="W34" i="29"/>
  <c r="W33" i="29"/>
  <c r="W32" i="29"/>
  <c r="W31" i="29"/>
  <c r="W30" i="29"/>
  <c r="W29" i="29"/>
  <c r="W28" i="29"/>
  <c r="W27" i="29"/>
  <c r="W26" i="29"/>
  <c r="W25" i="29"/>
  <c r="W24" i="29"/>
  <c r="W23" i="29"/>
  <c r="W22" i="29"/>
  <c r="W21" i="29"/>
  <c r="W20" i="29"/>
  <c r="W19" i="29"/>
  <c r="W18" i="29"/>
  <c r="W17" i="29"/>
  <c r="W16" i="29"/>
  <c r="W15" i="29"/>
  <c r="W14" i="29"/>
  <c r="W13" i="29"/>
  <c r="W12" i="29"/>
  <c r="W11" i="29"/>
  <c r="W10" i="29"/>
  <c r="V10" i="29"/>
  <c r="U38" i="29"/>
  <c r="V35" i="29"/>
  <c r="V34" i="29"/>
  <c r="V33" i="29"/>
  <c r="V32" i="29"/>
  <c r="V29" i="29"/>
  <c r="V28" i="29"/>
  <c r="V26" i="29"/>
  <c r="V25" i="29"/>
  <c r="V17" i="29"/>
  <c r="V14" i="29"/>
  <c r="V13" i="29"/>
  <c r="V11" i="29"/>
  <c r="Y29" i="30"/>
  <c r="Y27" i="30"/>
  <c r="Y26" i="30"/>
  <c r="Y24" i="30"/>
  <c r="Y22" i="30"/>
  <c r="Y18" i="30"/>
  <c r="Y16" i="30"/>
  <c r="Y14" i="30"/>
  <c r="Y13" i="30"/>
  <c r="Y10" i="30"/>
  <c r="X30" i="30"/>
  <c r="X29" i="30"/>
  <c r="X28" i="30"/>
  <c r="Y28" i="30" s="1"/>
  <c r="X27" i="30"/>
  <c r="X26" i="30"/>
  <c r="X25" i="30"/>
  <c r="X24" i="30"/>
  <c r="X23" i="30"/>
  <c r="X22" i="30"/>
  <c r="X21" i="30"/>
  <c r="X20" i="30"/>
  <c r="X19" i="30"/>
  <c r="X18" i="30"/>
  <c r="X17" i="30"/>
  <c r="X16" i="30"/>
  <c r="X15" i="30"/>
  <c r="X14" i="30"/>
  <c r="X13" i="30"/>
  <c r="X12" i="30"/>
  <c r="X11" i="30"/>
  <c r="X10" i="30"/>
  <c r="W29" i="30"/>
  <c r="W28" i="30"/>
  <c r="W27" i="30"/>
  <c r="W26" i="30"/>
  <c r="W24" i="30"/>
  <c r="W22" i="30"/>
  <c r="W18" i="30"/>
  <c r="W16" i="30"/>
  <c r="W14" i="30"/>
  <c r="W13" i="30"/>
  <c r="W10" i="30"/>
  <c r="V31" i="30"/>
  <c r="O19" i="34"/>
  <c r="O17" i="34"/>
  <c r="O16" i="34"/>
  <c r="O15" i="34"/>
  <c r="O14" i="34"/>
  <c r="O9" i="34"/>
  <c r="N18" i="20"/>
  <c r="O16" i="20"/>
  <c r="O15" i="20"/>
  <c r="O13" i="20"/>
  <c r="O11" i="20"/>
  <c r="O10" i="20"/>
  <c r="O9" i="20"/>
  <c r="Q9" i="20"/>
  <c r="Q16" i="20"/>
  <c r="Q15" i="20"/>
  <c r="N23" i="26"/>
  <c r="O21" i="26"/>
  <c r="O20" i="26"/>
  <c r="O16" i="26"/>
  <c r="O15" i="26"/>
  <c r="O11" i="26"/>
  <c r="P23" i="26"/>
  <c r="Q21" i="26"/>
  <c r="Q20" i="26"/>
  <c r="Q16" i="26"/>
  <c r="Q15" i="26"/>
  <c r="Q11" i="26"/>
  <c r="N14" i="18"/>
  <c r="O11" i="18"/>
  <c r="O8" i="18"/>
  <c r="O14" i="18" s="1"/>
  <c r="P14" i="18"/>
  <c r="Q11" i="18"/>
  <c r="Q8" i="18"/>
  <c r="Q14" i="18"/>
  <c r="O26" i="33"/>
  <c r="N11" i="31"/>
  <c r="O9" i="31"/>
  <c r="O11" i="31"/>
  <c r="P11" i="31"/>
  <c r="Q9" i="31"/>
  <c r="N38" i="29"/>
  <c r="O35" i="29"/>
  <c r="O31" i="30"/>
  <c r="P29" i="30"/>
  <c r="P11" i="18"/>
  <c r="P9" i="18"/>
  <c r="P8" i="18"/>
  <c r="P15" i="34"/>
  <c r="Q15" i="34" s="1"/>
  <c r="N22" i="19"/>
  <c r="X32" i="34" l="1"/>
  <c r="Q12" i="34"/>
  <c r="Y33" i="34"/>
  <c r="W31" i="30"/>
  <c r="V14" i="18"/>
  <c r="X31" i="30"/>
  <c r="Q11" i="20"/>
  <c r="V18" i="20"/>
  <c r="X18" i="20"/>
  <c r="X11" i="26"/>
  <c r="X14" i="18"/>
  <c r="W26" i="33"/>
  <c r="Y26" i="33"/>
  <c r="X11" i="31"/>
  <c r="V38" i="29"/>
  <c r="X38" i="29"/>
  <c r="Y31" i="30"/>
  <c r="X23" i="26" l="1"/>
  <c r="P16" i="33"/>
  <c r="P27" i="34"/>
  <c r="O13" i="19"/>
  <c r="O28" i="29"/>
  <c r="P13" i="29"/>
  <c r="Q13" i="29" s="1"/>
  <c r="P14" i="29"/>
  <c r="Q30" i="30"/>
  <c r="O29" i="34"/>
  <c r="O24" i="34"/>
  <c r="P31" i="34"/>
  <c r="P30" i="34"/>
  <c r="P29" i="34"/>
  <c r="P28" i="34"/>
  <c r="P26" i="34"/>
  <c r="P25" i="34"/>
  <c r="P24" i="34"/>
  <c r="Q24" i="34" s="1"/>
  <c r="P23" i="34"/>
  <c r="P22" i="34"/>
  <c r="P21" i="34"/>
  <c r="P20" i="34"/>
  <c r="P19" i="34"/>
  <c r="Q19" i="34" s="1"/>
  <c r="P18" i="34"/>
  <c r="P17" i="34"/>
  <c r="P16" i="34"/>
  <c r="Q16" i="34" s="1"/>
  <c r="P14" i="34"/>
  <c r="Q14" i="34" s="1"/>
  <c r="P11" i="34"/>
  <c r="P10" i="34"/>
  <c r="P9" i="34"/>
  <c r="P9" i="20"/>
  <c r="P17" i="20"/>
  <c r="P16" i="20"/>
  <c r="P15" i="20"/>
  <c r="P22" i="19"/>
  <c r="Q22" i="19"/>
  <c r="Q21" i="19"/>
  <c r="Q20" i="19"/>
  <c r="Q19" i="19"/>
  <c r="Q18" i="19"/>
  <c r="Q17" i="19"/>
  <c r="Q16" i="19"/>
  <c r="Q15" i="19"/>
  <c r="Q14" i="19"/>
  <c r="Q13" i="19"/>
  <c r="Q12" i="19"/>
  <c r="Q11" i="19"/>
  <c r="Q10" i="19"/>
  <c r="Q9" i="19"/>
  <c r="Q8" i="19"/>
  <c r="P21" i="19"/>
  <c r="P20" i="19"/>
  <c r="P19" i="19"/>
  <c r="P18" i="19"/>
  <c r="P17" i="19"/>
  <c r="P16" i="19"/>
  <c r="P15" i="19"/>
  <c r="P14" i="19"/>
  <c r="P13" i="19"/>
  <c r="P12" i="19"/>
  <c r="P11" i="19"/>
  <c r="P10" i="19"/>
  <c r="O20" i="19"/>
  <c r="P9" i="19"/>
  <c r="P8" i="19"/>
  <c r="O21" i="19"/>
  <c r="O9" i="19"/>
  <c r="O10" i="19"/>
  <c r="O11" i="19"/>
  <c r="O12" i="19"/>
  <c r="O14" i="19"/>
  <c r="O15" i="19"/>
  <c r="O16" i="19"/>
  <c r="O17" i="19"/>
  <c r="O18" i="19"/>
  <c r="O19" i="19"/>
  <c r="O8" i="19"/>
  <c r="O22" i="19" s="1"/>
  <c r="Q23" i="26"/>
  <c r="P22" i="26"/>
  <c r="P21" i="26"/>
  <c r="P20" i="26"/>
  <c r="P19" i="26"/>
  <c r="P18" i="26"/>
  <c r="P17" i="26"/>
  <c r="P16" i="26"/>
  <c r="P15" i="26"/>
  <c r="P14" i="26"/>
  <c r="P13" i="26"/>
  <c r="P12" i="26"/>
  <c r="P11" i="26"/>
  <c r="P13" i="18"/>
  <c r="P12" i="18"/>
  <c r="Q25" i="33"/>
  <c r="R25" i="33" s="1"/>
  <c r="Q24" i="33"/>
  <c r="Q23" i="33"/>
  <c r="R23" i="33" s="1"/>
  <c r="Q22" i="33"/>
  <c r="Q21" i="33"/>
  <c r="R21" i="33" s="1"/>
  <c r="Q20" i="33"/>
  <c r="Q19" i="33"/>
  <c r="R19" i="33" s="1"/>
  <c r="Q18" i="33"/>
  <c r="R18" i="33" s="1"/>
  <c r="Q17" i="33"/>
  <c r="R17" i="33" s="1"/>
  <c r="Q16" i="33"/>
  <c r="R16" i="33" s="1"/>
  <c r="Q15" i="33"/>
  <c r="Q14" i="33"/>
  <c r="Q13" i="33"/>
  <c r="R13" i="33" s="1"/>
  <c r="Q12" i="33"/>
  <c r="Q11" i="33"/>
  <c r="Q10" i="33"/>
  <c r="Q9" i="33"/>
  <c r="P23" i="33"/>
  <c r="P21" i="33"/>
  <c r="P19" i="33"/>
  <c r="P18" i="33"/>
  <c r="P17" i="33"/>
  <c r="P9" i="33"/>
  <c r="P25" i="33"/>
  <c r="O34" i="29"/>
  <c r="Q34" i="29"/>
  <c r="O33" i="29"/>
  <c r="O32" i="29"/>
  <c r="O29" i="29"/>
  <c r="O26" i="29"/>
  <c r="O17" i="29"/>
  <c r="O14" i="29"/>
  <c r="O13" i="29"/>
  <c r="O11" i="29"/>
  <c r="O10" i="29"/>
  <c r="O25" i="29"/>
  <c r="Q11" i="31"/>
  <c r="P10" i="31"/>
  <c r="P9" i="31"/>
  <c r="P37" i="29"/>
  <c r="P36" i="29"/>
  <c r="P35" i="29"/>
  <c r="P34" i="29"/>
  <c r="P33" i="29"/>
  <c r="Q33" i="29" s="1"/>
  <c r="P32" i="29"/>
  <c r="Q32" i="29" s="1"/>
  <c r="P31" i="29"/>
  <c r="P30" i="29"/>
  <c r="P29" i="29"/>
  <c r="P28" i="29"/>
  <c r="Q28" i="29" s="1"/>
  <c r="P27" i="29"/>
  <c r="P26" i="29"/>
  <c r="Q26" i="29" s="1"/>
  <c r="P25" i="29"/>
  <c r="Q25" i="29" s="1"/>
  <c r="P24" i="29"/>
  <c r="P23" i="29"/>
  <c r="P22" i="29"/>
  <c r="P21" i="29"/>
  <c r="P20" i="29"/>
  <c r="P19" i="29"/>
  <c r="P18" i="29"/>
  <c r="P17" i="29"/>
  <c r="P16" i="29"/>
  <c r="P15" i="29"/>
  <c r="Q14" i="29" s="1"/>
  <c r="P12" i="29"/>
  <c r="P11" i="29"/>
  <c r="Q11" i="29" s="1"/>
  <c r="P10" i="29"/>
  <c r="Q10" i="29" s="1"/>
  <c r="R26" i="30"/>
  <c r="P26" i="30"/>
  <c r="P28" i="30"/>
  <c r="P27" i="30"/>
  <c r="P24" i="30"/>
  <c r="P22" i="30"/>
  <c r="P18" i="30"/>
  <c r="P16" i="30"/>
  <c r="P14" i="30"/>
  <c r="P13" i="30"/>
  <c r="P10" i="30"/>
  <c r="P31" i="30" s="1"/>
  <c r="Q29" i="30"/>
  <c r="Q28" i="30"/>
  <c r="R28" i="30" s="1"/>
  <c r="Q27" i="30"/>
  <c r="Q26" i="30"/>
  <c r="Q25" i="30"/>
  <c r="Q24" i="30"/>
  <c r="R24" i="30" s="1"/>
  <c r="Q23" i="30"/>
  <c r="Q22" i="30"/>
  <c r="Q21" i="30"/>
  <c r="Q20" i="30"/>
  <c r="Q19" i="30"/>
  <c r="Q18" i="30"/>
  <c r="Q17" i="30"/>
  <c r="Q16" i="30"/>
  <c r="R16" i="30" s="1"/>
  <c r="Q15" i="30"/>
  <c r="Q14" i="30"/>
  <c r="R14" i="30" s="1"/>
  <c r="Q13" i="30"/>
  <c r="R13" i="30" s="1"/>
  <c r="Q12" i="30"/>
  <c r="Q11" i="30"/>
  <c r="Q10" i="30"/>
  <c r="Q17" i="34" l="1"/>
  <c r="Q9" i="34"/>
  <c r="P32" i="34"/>
  <c r="O23" i="26"/>
  <c r="P26" i="33"/>
  <c r="R9" i="33"/>
  <c r="Q26" i="33"/>
  <c r="Q29" i="29"/>
  <c r="Q17" i="29"/>
  <c r="Q35" i="29"/>
  <c r="P38" i="29"/>
  <c r="R29" i="30"/>
  <c r="R22" i="30"/>
  <c r="R18" i="30"/>
  <c r="Q31" i="30"/>
  <c r="Q38" i="29"/>
  <c r="Q29" i="34"/>
  <c r="O32" i="34"/>
  <c r="R27" i="30"/>
  <c r="O18" i="20"/>
  <c r="Q18" i="20"/>
  <c r="R26" i="33"/>
  <c r="R10" i="30"/>
  <c r="Q32" i="34" l="1"/>
  <c r="R31" i="30"/>
  <c r="C32" i="34"/>
  <c r="C11" i="31" l="1"/>
  <c r="D23" i="26"/>
  <c r="O38" i="29" l="1"/>
  <c r="K14" i="29" l="1"/>
  <c r="K14" i="29"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tc={058B1013-0C5F-4B6E-97EA-316E39EAD9F5}</author>
    <author>tc={44104430-511A-4AAD-AF1F-161BEA2706DB}</author>
    <author>tc={554E2DD3-E7F5-4072-AEFD-714E049CD58A}</author>
    <author>tc={6F61D091-093B-4BA6-973B-0E2142DC9E43}</author>
    <author>tc={A40E2558-0867-4F2C-8A84-57BE7EC91C35}</author>
    <author>tc={5AD3AB35-525B-4A51-A769-F20E853645B5}</author>
    <author>tc={7DFB1777-3344-4918-9079-78A14E0757A1}</author>
    <author>tc={7BC944DC-2C25-4633-936D-9CFDB7FAA162}</author>
    <author>tc={44113CC2-1F7E-4CD0-BE2A-28E97A20F462}</author>
    <author>tc={4EF9058A-A98F-4EC9-9403-F4A3640812F7}</author>
    <author>tc={B6E70179-14A8-42E0-BBFC-59844F445E9E}</author>
    <author>tc={9B29DC9C-81B2-455E-A6DD-BC045F20A4C5}</author>
  </authors>
  <commentList>
    <comment ref="L9" authorId="0" shapeId="0" xr:uid="{058B1013-0C5F-4B6E-97EA-316E39EAD9F5}">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M9" authorId="1" shapeId="0" xr:uid="{44104430-511A-4AAD-AF1F-161BEA2706DB}">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N9" authorId="2" shapeId="0" xr:uid="{554E2DD3-E7F5-4072-AEFD-714E049CD58A}">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O9" authorId="3" shapeId="0" xr:uid="{6F61D091-093B-4BA6-973B-0E2142DC9E43}">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Q9" authorId="4" shapeId="0" xr:uid="{A40E2558-0867-4F2C-8A84-57BE7EC91C35}">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 ref="S9" authorId="5" shapeId="0" xr:uid="{5AD3AB35-525B-4A51-A769-F20E853645B5}">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T9" authorId="6" shapeId="0" xr:uid="{7DFB1777-3344-4918-9079-78A14E0757A1}">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U9" authorId="7" shapeId="0" xr:uid="{7BC944DC-2C25-4633-936D-9CFDB7FAA162}">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V9" authorId="8" shapeId="0" xr:uid="{44113CC2-1F7E-4CD0-BE2A-28E97A20F462}">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X9" authorId="9" shapeId="0" xr:uid="{4EF9058A-A98F-4EC9-9403-F4A3640812F7}">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 ref="Q30" authorId="10" shapeId="0" xr:uid="{B6E70179-14A8-42E0-BBFC-59844F445E9E}">
      <text>
        <t>[Comentario encadenado]
Su versión de Excel le permite leer este comentario encadenado; sin embargo, las ediciones que se apliquen se quitarán si el archivo se abre en una versión más reciente de Excel. Más información: https://go.microsoft.com/fwlink/?linkid=870924
Comentario:
    Martica porfa ajustar % peso para esta actividad porque no suma. Gracias</t>
      </text>
    </comment>
    <comment ref="X30" authorId="11" shapeId="0" xr:uid="{9B29DC9C-81B2-455E-A6DD-BC045F20A4C5}">
      <text>
        <t>[Comentario encadenado]
Su versión de Excel le permite leer este comentario encadenado; sin embargo, las ediciones que se apliquen se quitarán si el archivo se abre en una versión más reciente de Excel. Más información: https://go.microsoft.com/fwlink/?linkid=870924
Comentario:
    Martica porfa ajustar % peso para esta actividad porque no suma. Gracias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tc={C61EC786-453C-4D69-8A92-1E9F7EB122C1}</author>
    <author>tc={2DB59710-2127-466E-8090-A13D22F4E718}</author>
    <author>tc={0FA403CC-B59A-4B49-9C5E-24EC1F9B099E}</author>
    <author>tc={1B202BB2-D302-415C-883C-5A9316BACC0E}</author>
    <author>tc={2CC24749-BC3B-4252-84F5-D8331C65A4C7}</author>
    <author>tc={2FD53CA4-1F9F-49BA-A4D5-938B916BA2C6}</author>
    <author>tc={E084FFFE-F536-485D-A581-1733FE974B46}</author>
    <author>tc={BEAC1011-17F5-4BCB-8D29-368ADA5EF95B}</author>
    <author>tc={69C66E0F-6EEB-48E2-9747-9C2F6E1FC111}</author>
    <author>tc={A827AB09-5C9A-4014-B476-650EF7D1B685}</author>
    <author>tc={8BEF1E06-F44E-41E6-BF22-30F2E4ABB732}</author>
    <author>tc={8B8BE433-D58B-4A4A-8ECF-0136B53BE354}</author>
    <author>tc={79E634BB-15BC-4B01-AF1A-7837BB9C17C0}</author>
    <author>tc={348B7E0F-A84C-44A0-94E0-48679D65DEF0}</author>
    <author>tc={04BC7186-A45B-4C1D-A05F-56B69A26BED4}</author>
    <author>tc={A5BD5E3E-C8A0-43E5-A4D0-5498CE8D60A5}</author>
    <author>tc={9DD2FA07-F68B-4529-A05D-05303F15975C}</author>
  </authors>
  <commentList>
    <comment ref="K9" authorId="0" shapeId="0" xr:uid="{C61EC786-453C-4D69-8A92-1E9F7EB122C1}">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L9" authorId="1" shapeId="0" xr:uid="{2DB59710-2127-466E-8090-A13D22F4E718}">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M9" authorId="2" shapeId="0" xr:uid="{0FA403CC-B59A-4B49-9C5E-24EC1F9B099E}">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N9" authorId="3" shapeId="0" xr:uid="{1B202BB2-D302-415C-883C-5A9316BACC0E}">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P9" authorId="4" shapeId="0" xr:uid="{2CC24749-BC3B-4252-84F5-D8331C65A4C7}">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 ref="R9" authorId="5" shapeId="0" xr:uid="{2FD53CA4-1F9F-49BA-A4D5-938B916BA2C6}">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S9" authorId="6" shapeId="0" xr:uid="{E084FFFE-F536-485D-A581-1733FE974B46}">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T9" authorId="7" shapeId="0" xr:uid="{BEAC1011-17F5-4BCB-8D29-368ADA5EF95B}">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U9" authorId="8" shapeId="0" xr:uid="{69C66E0F-6EEB-48E2-9747-9C2F6E1FC111}">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W9" authorId="9" shapeId="0" xr:uid="{A827AB09-5C9A-4014-B476-650EF7D1B685}">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 ref="S19" authorId="10" shapeId="0" xr:uid="{8BEF1E06-F44E-41E6-BF22-30F2E4ABB732}">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t>
      </text>
    </comment>
    <comment ref="R22" authorId="11" shapeId="0" xr:uid="{8B8BE433-D58B-4A4A-8ECF-0136B53BE354}">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datos junio</t>
      </text>
    </comment>
    <comment ref="R31" authorId="12" shapeId="0" xr:uid="{79E634BB-15BC-4B01-AF1A-7837BB9C17C0}">
      <text>
        <t>[Comentario encadenado]
Su versión de Excel le permite leer este comentario encadenado; sin embargo, las ediciones que se apliquen se quitarán si el archivo se abre en una versión más reciente de Excel. Más información: https://go.microsoft.com/fwlink/?linkid=870924
Comentario:
    Evidencia a 06 de junio pendiente reporte a 30 y avance SELA</t>
      </text>
    </comment>
    <comment ref="R33" authorId="13" shapeId="0" xr:uid="{348B7E0F-A84C-44A0-94E0-48679D65DEF0}">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junio y evidencia
Respuesta:
    SELA pendiente</t>
      </text>
    </comment>
    <comment ref="R34" authorId="14" shapeId="0" xr:uid="{04BC7186-A45B-4C1D-A05F-56B69A26BED4}">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t>
      </text>
    </comment>
    <comment ref="R36" authorId="15" shapeId="0" xr:uid="{A5BD5E3E-C8A0-43E5-A4D0-5498CE8D60A5}">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evidencia OCI</t>
      </text>
    </comment>
    <comment ref="R37" authorId="16" shapeId="0" xr:uid="{9DD2FA07-F68B-4529-A05D-05303F15975C}">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soportes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tc={D41EEA6F-7249-4010-A0BF-1EEFCBCF1A01}</author>
    <author>tc={168B2A9B-F6BD-42CB-97DE-9C3B7CB1CD57}</author>
    <author>tc={699C2491-73F7-4758-82E6-0D610E248851}</author>
    <author>tc={303E1E0A-2802-4CC6-B269-3DFB035B2110}</author>
    <author>tc={ADE41E1F-525D-4426-B876-A3F736128A1A}</author>
    <author>tc={26D30AFF-A827-470F-98D4-AF644C7E1803}</author>
    <author>tc={CBB769CB-0CB0-47CF-A5F4-71A848CB602E}</author>
    <author>tc={D0057AF2-60F7-4396-8563-975087458FFB}</author>
    <author>tc={C7BE6AE4-C3CF-4599-9A82-53DE088C2C8C}</author>
    <author>tc={BBD2BFBC-DB5E-444C-B8E4-356649E6AE33}</author>
  </authors>
  <commentList>
    <comment ref="K8" authorId="0" shapeId="0" xr:uid="{D41EEA6F-7249-4010-A0BF-1EEFCBCF1A01}">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L8" authorId="1" shapeId="0" xr:uid="{168B2A9B-F6BD-42CB-97DE-9C3B7CB1CD57}">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M8" authorId="2" shapeId="0" xr:uid="{699C2491-73F7-4758-82E6-0D610E248851}">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N8" authorId="3" shapeId="0" xr:uid="{303E1E0A-2802-4CC6-B269-3DFB035B2110}">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P8" authorId="4" shapeId="0" xr:uid="{ADE41E1F-525D-4426-B876-A3F736128A1A}">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 ref="R8" authorId="5" shapeId="0" xr:uid="{26D30AFF-A827-470F-98D4-AF644C7E1803}">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S8" authorId="6" shapeId="0" xr:uid="{CBB769CB-0CB0-47CF-A5F4-71A848CB602E}">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T8" authorId="7" shapeId="0" xr:uid="{D0057AF2-60F7-4396-8563-975087458FFB}">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U8" authorId="8" shapeId="0" xr:uid="{C7BE6AE4-C3CF-4599-9A82-53DE088C2C8C}">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W8" authorId="9" shapeId="0" xr:uid="{BBD2BFBC-DB5E-444C-B8E4-356649E6AE33}">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tc={BA2A7837-11FD-4F78-A37E-259F9F714448}</author>
    <author>tc={EE6E2C60-4292-4DA7-A1EB-4358C16022ED}</author>
    <author>tc={4AD27A0E-A780-4127-BA7C-D5B06D56B1FC}</author>
    <author>tc={1329DDD8-3B59-4BF5-A3E5-A8AD1690ECCD}</author>
    <author>tc={6762A0A3-7E24-4A65-8D4E-4C036C4EA412}</author>
    <author>tc={0494DD94-69CC-4E4F-A554-DB864F457524}</author>
    <author>tc={A5818024-87A1-4F95-9889-CC9D7A24E168}</author>
    <author>tc={08797CF4-D00A-449E-9027-79880D67B7FF}</author>
    <author>tc={608CDE49-2D4C-4825-BC5B-7EF52FF51A10}</author>
    <author>tc={25FD805B-350B-468F-BD3D-588D2FD7F88B}</author>
  </authors>
  <commentList>
    <comment ref="L8" authorId="0" shapeId="0" xr:uid="{BA2A7837-11FD-4F78-A37E-259F9F714448}">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M8" authorId="1" shapeId="0" xr:uid="{EE6E2C60-4292-4DA7-A1EB-4358C16022ED}">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N8" authorId="2" shapeId="0" xr:uid="{4AD27A0E-A780-4127-BA7C-D5B06D56B1FC}">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O8" authorId="3" shapeId="0" xr:uid="{1329DDD8-3B59-4BF5-A3E5-A8AD1690ECCD}">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Q8" authorId="4" shapeId="0" xr:uid="{6762A0A3-7E24-4A65-8D4E-4C036C4EA412}">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 ref="S8" authorId="5" shapeId="0" xr:uid="{0494DD94-69CC-4E4F-A554-DB864F457524}">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T8" authorId="6" shapeId="0" xr:uid="{A5818024-87A1-4F95-9889-CC9D7A24E168}">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U8" authorId="7" shapeId="0" xr:uid="{08797CF4-D00A-449E-9027-79880D67B7FF}">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V8" authorId="8" shapeId="0" xr:uid="{608CDE49-2D4C-4825-BC5B-7EF52FF51A10}">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X8" authorId="9" shapeId="0" xr:uid="{25FD805B-350B-468F-BD3D-588D2FD7F88B}">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tc={711292A4-5CEA-4F08-980A-4DA96CC80554}</author>
    <author>tc={6253AD58-69FF-4A8F-878E-E8334B2B7EAB}</author>
    <author>tc={4040D3B6-4239-4A10-9078-8442AFDB0F2B}</author>
    <author>tc={EE375EA7-6070-449C-8A34-F12200359DBB}</author>
    <author>tc={56B4B671-B558-463F-9339-7C58AC7DD35A}</author>
    <author>tc={749BD049-4174-45DF-9333-F4B3A5466E96}</author>
    <author>tc={AA9E04DC-799B-43E3-B0D8-FB5BDFE0449D}</author>
    <author>tc={C9D01101-1C01-40F8-BD75-F0D457B156AC}</author>
    <author>tc={A3E336E7-6DC5-423C-9194-9B3D2167389D}</author>
    <author>tc={22CF8D41-4C18-4C20-A409-EC4FB9241E59}</author>
  </authors>
  <commentList>
    <comment ref="K7" authorId="0" shapeId="0" xr:uid="{711292A4-5CEA-4F08-980A-4DA96CC80554}">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L7" authorId="1" shapeId="0" xr:uid="{6253AD58-69FF-4A8F-878E-E8334B2B7EAB}">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M7" authorId="2" shapeId="0" xr:uid="{4040D3B6-4239-4A10-9078-8442AFDB0F2B}">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N7" authorId="3" shapeId="0" xr:uid="{EE375EA7-6070-449C-8A34-F12200359DBB}">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P7" authorId="4" shapeId="0" xr:uid="{56B4B671-B558-463F-9339-7C58AC7DD35A}">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 ref="R7" authorId="5" shapeId="0" xr:uid="{749BD049-4174-45DF-9333-F4B3A5466E96}">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S7" authorId="6" shapeId="0" xr:uid="{AA9E04DC-799B-43E3-B0D8-FB5BDFE0449D}">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T7" authorId="7" shapeId="0" xr:uid="{C9D01101-1C01-40F8-BD75-F0D457B156AC}">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U7" authorId="8" shapeId="0" xr:uid="{A3E336E7-6DC5-423C-9194-9B3D2167389D}">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W7" authorId="9" shapeId="0" xr:uid="{22CF8D41-4C18-4C20-A409-EC4FB9241E59}">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tc={E30A1020-98D8-4DF7-9C4F-B8ACC8DA2CEF}</author>
    <author>tc={28DFFB7C-14EF-4A18-8552-2D606B66C4E9}</author>
    <author>tc={E8D8D972-D5E1-4502-88DC-79E33111972D}</author>
    <author>tc={A9A505A4-A710-4D7B-AFEA-A8035E766113}</author>
    <author>tc={9B096434-82B8-47B0-9CE6-5C304FFAFBFA}</author>
    <author>tc={B9900C03-1DDB-4D6E-8CB5-497038434E9A}</author>
    <author>tc={8A8F7028-AAF8-4F26-8E1D-00B824CC3672}</author>
    <author>tc={9AEC8AB3-CAAE-4C82-903B-C622CD7B604B}</author>
    <author>tc={45B24B40-5426-464A-A597-998E0A7CDA46}</author>
    <author>tc={06C8418A-217B-4B9C-9F63-6B8FEA0CCBFA}</author>
  </authors>
  <commentList>
    <comment ref="K10" authorId="0" shapeId="0" xr:uid="{E30A1020-98D8-4DF7-9C4F-B8ACC8DA2CEF}">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L10" authorId="1" shapeId="0" xr:uid="{28DFFB7C-14EF-4A18-8552-2D606B66C4E9}">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M10" authorId="2" shapeId="0" xr:uid="{E8D8D972-D5E1-4502-88DC-79E33111972D}">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N10" authorId="3" shapeId="0" xr:uid="{A9A505A4-A710-4D7B-AFEA-A8035E766113}">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P10" authorId="4" shapeId="0" xr:uid="{9B096434-82B8-47B0-9CE6-5C304FFAFBFA}">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 ref="R10" authorId="5" shapeId="0" xr:uid="{B9900C03-1DDB-4D6E-8CB5-497038434E9A}">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S10" authorId="6" shapeId="0" xr:uid="{8A8F7028-AAF8-4F26-8E1D-00B824CC3672}">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T10" authorId="7" shapeId="0" xr:uid="{9AEC8AB3-CAAE-4C82-903B-C622CD7B604B}">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U10" authorId="8" shapeId="0" xr:uid="{45B24B40-5426-464A-A597-998E0A7CDA46}">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W10" authorId="9" shapeId="0" xr:uid="{06C8418A-217B-4B9C-9F63-6B8FEA0CCBFA}">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tc={D399AE3E-61E3-45CE-9631-75A2F4C13D58}</author>
    <author>tc={6B1564EB-5237-4976-BEF3-B3D6F79B6826}</author>
    <author>tc={8DD6258D-C35D-4FED-8EB4-D66E92C7723C}</author>
    <author>tc={C26CF294-C86E-46C7-8E46-E0EE9EBB3C72}</author>
    <author>tc={DD525D04-AB1C-4AAD-AF68-C20F85C4EAB5}</author>
    <author>tc={003BB433-9B49-4D50-8B33-4C8B36B1CB68}</author>
    <author>tc={6E4ACEAD-D157-4222-A7C9-4CFFA0806C8C}</author>
    <author>tc={3664B9A9-A89C-49DD-BD84-125C6ADDD062}</author>
    <author>tc={E1301B29-C1D5-47DA-9AD8-036D00476519}</author>
    <author>tc={3F879805-8BB3-4760-BE2F-8E957D98DFED}</author>
  </authors>
  <commentList>
    <comment ref="K7" authorId="0" shapeId="0" xr:uid="{D399AE3E-61E3-45CE-9631-75A2F4C13D58}">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L7" authorId="1" shapeId="0" xr:uid="{6B1564EB-5237-4976-BEF3-B3D6F79B6826}">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M7" authorId="2" shapeId="0" xr:uid="{8DD6258D-C35D-4FED-8EB4-D66E92C7723C}">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N7" authorId="3" shapeId="0" xr:uid="{C26CF294-C86E-46C7-8E46-E0EE9EBB3C72}">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P7" authorId="4" shapeId="0" xr:uid="{DD525D04-AB1C-4AAD-AF68-C20F85C4EAB5}">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 ref="R7" authorId="5" shapeId="0" xr:uid="{003BB433-9B49-4D50-8B33-4C8B36B1CB68}">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S7" authorId="6" shapeId="0" xr:uid="{6E4ACEAD-D157-4222-A7C9-4CFFA0806C8C}">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T7" authorId="7" shapeId="0" xr:uid="{3664B9A9-A89C-49DD-BD84-125C6ADDD062}">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U7" authorId="8" shapeId="0" xr:uid="{E1301B29-C1D5-47DA-9AD8-036D00476519}">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W7" authorId="9" shapeId="0" xr:uid="{3F879805-8BB3-4760-BE2F-8E957D98DFED}">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tc={6B7BCF50-3AA7-4921-888E-2400C8754171}</author>
    <author>tc={3E924914-5FF2-4E78-9F55-BC988DCAD132}</author>
    <author>tc={4BDAFC45-21BD-4C12-8AF8-EC550ED8636F}</author>
    <author>tc={12EAD61D-6AE6-40DD-A4D2-D20ACFF39EC7}</author>
    <author>tc={7BB6B5C9-E015-4DE3-A5B6-FE83EEEAEE97}</author>
    <author>tc={83CC288B-F65B-4419-B12C-F304407DB737}</author>
    <author>tc={E020E14B-8393-4244-A19B-2DF20FED0C4E}</author>
    <author>tc={967333E7-CC6F-4DD1-960E-1FB2FB55A0E0}</author>
    <author>tc={008DE31F-56B6-45F3-81AE-1B8992A3AC13}</author>
    <author>tc={A64FFA52-9A76-4BFF-B622-91C4A7AEDBCC}</author>
  </authors>
  <commentList>
    <comment ref="K8" authorId="0" shapeId="0" xr:uid="{6B7BCF50-3AA7-4921-888E-2400C8754171}">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L8" authorId="1" shapeId="0" xr:uid="{3E924914-5FF2-4E78-9F55-BC988DCAD132}">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M8" authorId="2" shapeId="0" xr:uid="{4BDAFC45-21BD-4C12-8AF8-EC550ED8636F}">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N8" authorId="3" shapeId="0" xr:uid="{12EAD61D-6AE6-40DD-A4D2-D20ACFF39EC7}">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P8" authorId="4" shapeId="0" xr:uid="{7BB6B5C9-E015-4DE3-A5B6-FE83EEEAEE97}">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 ref="R8" authorId="5" shapeId="0" xr:uid="{83CC288B-F65B-4419-B12C-F304407DB737}">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S8" authorId="6" shapeId="0" xr:uid="{E020E14B-8393-4244-A19B-2DF20FED0C4E}">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T8" authorId="7" shapeId="0" xr:uid="{967333E7-CC6F-4DD1-960E-1FB2FB55A0E0}">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U8" authorId="8" shapeId="0" xr:uid="{008DE31F-56B6-45F3-81AE-1B8992A3AC13}">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W8" authorId="9" shapeId="0" xr:uid="{A64FFA52-9A76-4BFF-B622-91C4A7AEDBCC}">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tc={C202CE18-7563-4874-B3FE-C8ABDB60E80C}</author>
    <author>tc={A3AD0E9A-5050-4FFE-B491-0FCD1288FCCA}</author>
    <author>tc={52780ADE-1B35-441D-9B55-73DCE34F6928}</author>
    <author>tc={39BD55DD-D9C8-4D91-872B-40CD8B3B6ED1}</author>
    <author>tc={556CD1EB-7D53-4D13-A455-E26217B052AD}</author>
    <author>tc={583E93B3-66C2-4D28-989B-CD5C7AEEC6D1}</author>
    <author>tc={665618C8-830D-4407-9F18-5D937A9932B9}</author>
    <author>tc={CCC51B8A-63AB-4FBD-8370-BDA76BDDE49A}</author>
    <author>tc={309B880F-F62F-4B00-8FBC-C7EC31ECC891}</author>
    <author>tc={22FE6B93-A07C-4CDB-B6B8-4583EA1F4751}</author>
  </authors>
  <commentList>
    <comment ref="K8" authorId="0" shapeId="0" xr:uid="{C202CE18-7563-4874-B3FE-C8ABDB60E80C}">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L8" authorId="1" shapeId="0" xr:uid="{A3AD0E9A-5050-4FFE-B491-0FCD1288FCCA}">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M8" authorId="2" shapeId="0" xr:uid="{52780ADE-1B35-441D-9B55-73DCE34F6928}">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N8" authorId="3" shapeId="0" xr:uid="{39BD55DD-D9C8-4D91-872B-40CD8B3B6ED1}">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P8" authorId="4" shapeId="0" xr:uid="{556CD1EB-7D53-4D13-A455-E26217B052AD}">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 ref="R8" authorId="5" shapeId="0" xr:uid="{583E93B3-66C2-4D28-989B-CD5C7AEEC6D1}">
      <text>
        <t>[Comentario encadenado]
Su versión de Excel le permite leer este comentario encadenado; sin embargo, las ediciones que se apliquen se quitarán si el archivo se abre en una versión más reciente de Excel. Más información: https://go.microsoft.com/fwlink/?linkid=870924
Comentario:
    Relacionar el nombre de la evidencia</t>
      </text>
    </comment>
    <comment ref="S8" authorId="6" shapeId="0" xr:uid="{665618C8-830D-4407-9F18-5D937A9932B9}">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reportado, cualtativo</t>
      </text>
    </comment>
    <comment ref="T8" authorId="7" shapeId="0" xr:uid="{CCC51B8A-63AB-4FBD-8370-BDA76BDDE49A}">
      <text>
        <t>[Comentario encadenado]
Su versión de Excel le permite leer este comentario encadenado; sin embargo, las ediciones que se apliquen se quitarán si el archivo se abre en una versión más reciente de Excel. Más información: https://go.microsoft.com/fwlink/?linkid=870924
Comentario:
    Breve descripcion del avance revisado por OAP</t>
      </text>
    </comment>
    <comment ref="U8" authorId="8" shapeId="0" xr:uid="{309B880F-F62F-4B00-8FBC-C7EC31ECC891}">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porcentaje de avance a la fecha de seguimiento</t>
      </text>
    </comment>
    <comment ref="W8" authorId="9" shapeId="0" xr:uid="{22FE6B93-A07C-4CDB-B6B8-4583EA1F4751}">
      <text>
        <t>[Comentario encadenado]
Su versión de Excel le permite leer este comentario encadenado; sin embargo, las ediciones que se apliquen se quitarán si el archivo se abre en una versión más reciente de Excel. Más información: https://go.microsoft.com/fwlink/?linkid=870924
Comentario:
    No modificar es la formula del  porcentaje de avance esperado al trimestre de seguimiento</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<sst xmlns="http://schemas.openxmlformats.org/spreadsheetml/2006/main" count="1645" uniqueCount="953">
  <si>
    <t>OAP</t>
  </si>
  <si>
    <t>OAJ</t>
  </si>
  <si>
    <t>SAF</t>
  </si>
  <si>
    <t>SMPCA</t>
  </si>
  <si>
    <t>OTI</t>
  </si>
  <si>
    <t>SIPTA-SELA</t>
  </si>
  <si>
    <t>OCI</t>
  </si>
  <si>
    <t>PLAN INSTITUCIONAL DE GESTIÓN Y DESEMPEÑO</t>
  </si>
  <si>
    <t>JUSTIFICACIÓN</t>
  </si>
  <si>
    <t>Oficina Asesora de Planeación</t>
  </si>
  <si>
    <t>Seguimiento y evaluación del desempeño institucional</t>
  </si>
  <si>
    <t>CONTROL INTERNO</t>
  </si>
  <si>
    <t>POLÍTICA DE GESTIÓN</t>
  </si>
  <si>
    <t xml:space="preserve">OBJETIVO DEL PLAN </t>
  </si>
  <si>
    <t>LIDER DE LA POLITICA</t>
  </si>
  <si>
    <t>Jefe de Oficina Asesora de Planeación</t>
  </si>
  <si>
    <t>SEGUIMIENTO A MARZO 31 DE 2023</t>
  </si>
  <si>
    <t>SEGUIMIENTO A JUNIO 30 DE 2023</t>
  </si>
  <si>
    <t>ITEM</t>
  </si>
  <si>
    <t xml:space="preserve">ACTIVIDADES </t>
  </si>
  <si>
    <t>PESO DE ACTIVIDAD</t>
  </si>
  <si>
    <t>ACCIONES</t>
  </si>
  <si>
    <t>PESO POR ACCIÓN</t>
  </si>
  <si>
    <t>RESPONSABLE</t>
  </si>
  <si>
    <t xml:space="preserve">DEPENDENCIAS INVOLUCRADAS EN LA IMPLEMENTACION </t>
  </si>
  <si>
    <t>PRODUCTO ESPERADO</t>
  </si>
  <si>
    <t>FECHA DE INICIO</t>
  </si>
  <si>
    <t>FECHA  FIN</t>
  </si>
  <si>
    <t>EVIDENCIA</t>
  </si>
  <si>
    <t>AUTOEVALUACIÓN</t>
  </si>
  <si>
    <t>VALIDACIÓN OAP</t>
  </si>
  <si>
    <t>% Avance</t>
  </si>
  <si>
    <t>Avance real por peso</t>
  </si>
  <si>
    <t>%AVANCE ESPERADO</t>
  </si>
  <si>
    <t>Avance esperado por peso</t>
  </si>
  <si>
    <t> 1</t>
  </si>
  <si>
    <t>Todas las áreas</t>
  </si>
  <si>
    <t>N.A</t>
  </si>
  <si>
    <t>Ninguna</t>
  </si>
  <si>
    <t>No se aporta evidencia</t>
  </si>
  <si>
    <t>Comunicaciones</t>
  </si>
  <si>
    <t>TOTAL PARA EL PERIODO</t>
  </si>
  <si>
    <t>POLITICA DE GESTIÓN</t>
  </si>
  <si>
    <t>FECHA DE TERMINACIÓN</t>
  </si>
  <si>
    <t>SEGUIMIENTO A JUNIO 30  DE 2023</t>
  </si>
  <si>
    <t>Grupo de Gestión Humana</t>
  </si>
  <si>
    <t>Ok validado</t>
  </si>
  <si>
    <t>NA</t>
  </si>
  <si>
    <t>-</t>
  </si>
  <si>
    <t>Todas las dependencias</t>
  </si>
  <si>
    <t>Oficina de Tecnologías de la Información</t>
  </si>
  <si>
    <t>Grupo de Servicio al Ciudadano</t>
  </si>
  <si>
    <t xml:space="preserve">Oficina Asesora de Planeación </t>
  </si>
  <si>
    <t>** Modificación  aprobada en CIGD del 25 de mayo de 2023, como consta en acta de CIGD N0. 5-2023</t>
  </si>
  <si>
    <t xml:space="preserve">Participación ciudadana en la gestión pública y en el licenciamiento ambiental </t>
  </si>
  <si>
    <t>Establecer las acciones para el fortalecimiento y la promoción de la participación ciudadana incidente en la toma de decisiones de la Autoridad Nacional de Licencias Ambientales - ANLA</t>
  </si>
  <si>
    <t xml:space="preserve">Con el fin de promover una participación ciudadana incidente, la ANLA se propone adelantar durante el 2023 acciones dirigidas a aumentar el acceso a la información pública, fomentar las capacidades de los grupos de interés, robustecer los lineamientos internos en la materia, consolidar alianzas territoriales, nacionales e internacionales para generar intercambios técnicos, implementar mejoras en sus mecanismos de participación, y fortalecer su estrategia para la prevención y transformación positiva de conflictos. Esto enmarcado además en lo establecido en el Acuerdo de Escazú frente a los derechos de acceso a la información pública y a la participación ciudadana en la toma de decisiones ambientales. </t>
  </si>
  <si>
    <t>Subdirección de Mecanismos de Participación Ciudadana Ambiental</t>
  </si>
  <si>
    <t>Fortalecer el diseño e implementación las secciones del Menú Participa en la página web de la entidad</t>
  </si>
  <si>
    <t>Grupo de Participación Ciudadana</t>
  </si>
  <si>
    <t>Oficina Asesora de Planeación
Equipo de Comunicaciones
Oficina de Tecnologías de la Información</t>
  </si>
  <si>
    <t>Menú Participa diseñado e implementado en la página web</t>
  </si>
  <si>
    <t>Equipo de comunicaciones</t>
  </si>
  <si>
    <t xml:space="preserve">Información sobre los mecanismos de participación, el licenciamiento ambiental en el marco del Acuerdo de Escazú, la Estrategia de Prevención y Transformación de conflictos y la Estrategia de Presencia Territorial, a través de los diversos canales de la entidad divulgada a los distintos grupos de interés </t>
  </si>
  <si>
    <t xml:space="preserve">Ofertar cursos virtuales para cualificar la participación ciudadana en el licenciamiento ambiental a través del Aula Virtual </t>
  </si>
  <si>
    <t>Equipo de Comunicaciones
Oficina de Tecnologías de la Información</t>
  </si>
  <si>
    <t>Seis (6) cursos virtuales para cualificar la participación ciudadana en el licenciamiento ambiental a través del Aula Virtual ofertados</t>
  </si>
  <si>
    <t>Disponibilidad de acompañamiento técnico cercano a las comunidades para el fortalecimiento de capacidades en materia de participación ciudadana ambiental y licenciamiento ambiental</t>
  </si>
  <si>
    <t xml:space="preserve">Realizar pedagogías institucionales para promoción de mecanismos de participación ciudadana ambiental y competencias institucionales en territorios con comunidades vulnerables (grupos étnicos y comunidad del área rural) </t>
  </si>
  <si>
    <t xml:space="preserve">Grupo de Participación Ciudadana </t>
  </si>
  <si>
    <t>1200 pedagogías institucionales para promoción de mecanismos de participación ciudadana ambiental y competencias institucionales en territorios con comunidades vulnerables (grupos étnicos y comunidad del área rural) realizadas</t>
  </si>
  <si>
    <t>Diseño, adopción y/o actualización de Instrumentos internos para la incidencia del proceso de participación ciudadana ambiental</t>
  </si>
  <si>
    <t>Actualizar y divulgar la política de participación ciudadana de la Entidad</t>
  </si>
  <si>
    <t>Política de participación ciudadana de la Entidad actualizada y divulgada</t>
  </si>
  <si>
    <t>Actualizar los lineamientos del medio socioeconómico vigentes relacionados con mecanismos de participación ciudadana ambiental, garantizando el enfoque hacia la participación ciudadana ambiental incidente</t>
  </si>
  <si>
    <t>Tres (3) lineamientos del medio socioeconómico vigentes relacionados con mecanismos de participación ciudadana ambiental, garantizando el enfoque hacia la participación ciudadana ambiental incidente, actualizados</t>
  </si>
  <si>
    <t>Definir el alcance del enfoque diferencial en la participación ciudadana ambiental de ANLA</t>
  </si>
  <si>
    <t>Alcance del enfoque diferencial en la participación ciudadana ambiental de ANLA definido</t>
  </si>
  <si>
    <t>Estrategias para  fortalecer las capacidades de los colaboradores de la entidad en materia de participación ciudadana ambiental</t>
  </si>
  <si>
    <t>Adelantar jornadas de divulgación a los colaboradores de la entidad en la apuesta institucional en materia de participación ciudadana ambiental, Acuerdo de Escazú y lineamientos vigentes relacionados con participación ciudadana ambiental y abordaje del medio socioeconómico</t>
  </si>
  <si>
    <t>Cinco (5) jornadas de divulgación a los colaboradores de la entidad en la apuesta institucional en materia de participación ciudadana ambiental, Acuerdo de Escazú y lineamientos vigentes relacionados con participación ciudadana ambiental y abordaje del medio socioeconómico adelantadas</t>
  </si>
  <si>
    <t>Coordinación interinstitucional y alianzas internacionales para el fortalecimiento de las capacidades de los equipos en materia de promoción de la participación ciudadana ambiental, implementación del Acuerdo de Escazú, conflictividad ambiental, entre otros temas</t>
  </si>
  <si>
    <t>Generar y/o fortalecer acciones de coordinación interinstitucional con entidades públicas y/o privadas a nivel territorial y nacional que aporten a la promoción de la participación ciudadana ambiental</t>
  </si>
  <si>
    <t>Dos (2) acciones de coordinación interinstitucional con entidades públicas y/o privadas a nivel territorial y nacional que aporten a la promoción de la participación ciudadana ambiental generadas y/o fortalecidas</t>
  </si>
  <si>
    <t>Ejecutar actividades de cooperación internacional (talleres, capacitaciones, mesas de trabajo, reuniones presenciales, virtuales y/o asesorías de expertos)</t>
  </si>
  <si>
    <t>Subdirección de Mecanismos de Participación Ciudadana Ambiental (Despacho)</t>
  </si>
  <si>
    <t>Quince (15) actividades de cooperación internacional ejecutadas (talleres, capacitaciones, mesas de trabajo, reuniones presenciales, virtuales y/o asesorías de expertos)</t>
  </si>
  <si>
    <t>Diagnóstico y planeación participativa</t>
  </si>
  <si>
    <t>Realizar ejercicios de diagnóstico y planeación participativa y divulgar sus resultados a los grupos de interés</t>
  </si>
  <si>
    <t xml:space="preserve">Ejercicios de diagnóstico y planeación participativa adelantados y con resultados a los grupos de interés divulgados </t>
  </si>
  <si>
    <t>Consulta Pública</t>
  </si>
  <si>
    <t>Realizar consultas públicas a grupos de interés y divulgar sus resultados a través de la página web</t>
  </si>
  <si>
    <t>Dependencia que lleve a cabo el proceso de consulta pública</t>
  </si>
  <si>
    <t xml:space="preserve">Consultas públicas a grupos de interés realizadas y con resultados divulgados a través de la página web </t>
  </si>
  <si>
    <t>Rendición de Cuentas</t>
  </si>
  <si>
    <t xml:space="preserve">Formular la Estrategia de Rendición de Cuentas 2023 </t>
  </si>
  <si>
    <t>Dirección General
Oficina Asesora de Planeación
Equipo de Comunicaciones
Oficina de Tecnologías de la Información</t>
  </si>
  <si>
    <t>Estrategia de Rendición de Cuentas 2023 como tercer componente del Plan Anticorrupción y de Atención al Ciudadano - PAAC formulada</t>
  </si>
  <si>
    <t xml:space="preserve">Implementar y evaluar la Estrategia de Rendición de Cuentas 2023 </t>
  </si>
  <si>
    <t>Estrategia de Rendición de Cuentas 2023 como tercer componente del Plan Anticorrupción y de Atención al Ciudadano - PAAC implementada y evaluada</t>
  </si>
  <si>
    <t>Colaboración e innovación</t>
  </si>
  <si>
    <t>Adelantar ejercicios de colaboración e innovación y divulgar sus resultados a los grupos de interés</t>
  </si>
  <si>
    <t>Ejercicios de colaboración e innovación adelantados y con resultados divulgados a los grupos de interés</t>
  </si>
  <si>
    <t>Audiencias Públicas Ambientales</t>
  </si>
  <si>
    <t>Liderar la realización de audiencias públicas ambientales fortaleciendo la participación ciudadana ampliada e incidente</t>
  </si>
  <si>
    <t>Ocho (8) audiencias públicas ambientales lideradas fortaleciendo la participación ciudadana ampliada e incidente en su realización</t>
  </si>
  <si>
    <t>Consulta Previa</t>
  </si>
  <si>
    <t>Acompañar, de acuerdo con las competencias institucionales, las convocatorias recibidas desde la Dirección de la Autoridad Nacional de Consulta Previa del Ministerio del Interior</t>
  </si>
  <si>
    <t>Subdirección de Seguimiento de Licencias Ambientales
Oficina Asesora Jurídica</t>
  </si>
  <si>
    <t>Procesos de consulta previa convocados por la Dirección de la Autoridad Nacional de Consulta Previa - DANCP del Ministerio del Interior y que son acompañados por la ANLA desde el marco de sus competencias</t>
  </si>
  <si>
    <t>Tercero Interviniente</t>
  </si>
  <si>
    <t xml:space="preserve">Elaborar y divulgar un (1) documento técnico sobre el mecanismo de terceros intervinientes </t>
  </si>
  <si>
    <t>Un (1) documento técnico sobre el mecanismo de terceros intervinientes elaborado y divulgado</t>
  </si>
  <si>
    <t>Denuncia Ambiental</t>
  </si>
  <si>
    <t>Implementar la estrategia de atención a denuncias ambientales al interior de la Entidad en lo correspondiente a la gestión de la Subdirección de Mecanismos de Participación Ciudadana Ambiental</t>
  </si>
  <si>
    <t>Estrategia de atención a denuncias ambientales al interior de la Entidad implementada en lo correspondiente a la gestión de la Subdirección de Mecanismos de Participación Ciudadana Ambiental</t>
  </si>
  <si>
    <t>Control social al Licenciamiento Ambiental</t>
  </si>
  <si>
    <t>Implementar ejercicios de acompañamiento a iniciativas de control social al licenciamiento ambiental en regiones con presencia de Inspectores Ambientales Regionales por demanda</t>
  </si>
  <si>
    <t>Ejercicios de acompañamiento a iniciativas de control social al licenciamiento ambiental en regiones con presencia de Inspectores Ambientales Regionales por demanda implementados</t>
  </si>
  <si>
    <t>Subdirección de Evaluación de Licencias Ambientales
Oficina Asesora de Planeación
Equipo de Comunicaciones
Subdirección Administrativa y Financiera</t>
  </si>
  <si>
    <t>Subdirección de Seguimiento de Licencias Ambientales
Oficina Asesora de Planeación
Equipo de Comunicaciones
Subdirección Administrativa y Financiera
Oficina Asesora Jurídica</t>
  </si>
  <si>
    <t>Espacios de  Diálogo Territorial</t>
  </si>
  <si>
    <t>Desarrollar espacios de diálogo territorial en las en regiones con presencia de Inspectores Ambientales Regionales y con conflictos identificados como de interés prioritario y monitoreo de acuerdos establecidos</t>
  </si>
  <si>
    <t>Cuatro (4) espacios de diálogo territorial en las en regiones con presencia de Inspectores Ambientales Regionales y con conflictos identificados como de interés prioritario desarrollados</t>
  </si>
  <si>
    <t xml:space="preserve">Implementación de la Estrategia de prevención y transformación positiva de conflictos de ANLA </t>
  </si>
  <si>
    <t xml:space="preserve"> Fortalecer el Sistema de Análisis Estratégico para la Transformación de la Conflictividad Ambiental</t>
  </si>
  <si>
    <t>Sistema de Análisis Estratégico para la  Transformación de Conflictividad Ambiental de  fortalecido</t>
  </si>
  <si>
    <t xml:space="preserve"> Diseñar e implementar el procedimiento institucional para la atención de la conflictividad ambiental en la entidad</t>
  </si>
  <si>
    <t>Subdirección de Evaluación de Licencias Ambientales
Subdirección de Seguimiento de Licencias Ambientales
Subdirección de Instrumentos, Permisos y Trámites Ambientales
Oficina Asesora Jurídica</t>
  </si>
  <si>
    <t>Procedimiento institucional para la atención de la conflictividad ambiental en la entidad  diseñado e implementado</t>
  </si>
  <si>
    <t xml:space="preserve"> Monitoreo, seguimiento y sistematización de experiencias en el atención de conflictos priorizados</t>
  </si>
  <si>
    <t xml:space="preserve"> Tres (3) experiencias en la atención de conflictos priorizados con monitoreo, seguimiento y sistematización</t>
  </si>
  <si>
    <t>Adelantar acciones territoriales realizadas en el marco de la Estrategia de Presencia Territorial para la transformación de conflictos</t>
  </si>
  <si>
    <t xml:space="preserve"> Acciones territoriales realizadas en el marco de la Estrategia de Presencia Territorial para la transformación de conflictos adelantadas</t>
  </si>
  <si>
    <t>Evaluar las acciones adelantadas en el marco del fortalecimiento y la promoción de la participación ciudadana ambiental</t>
  </si>
  <si>
    <t xml:space="preserve"> Formular la medición de la participación ciudadana ambiental incidente en la toma de decisiones ambientales de la entidad</t>
  </si>
  <si>
    <t>Instrumentos para la medición de la participación ciudadana ambiental incidente en la toma de decisiones ambientales de la entidad formulados</t>
  </si>
  <si>
    <t xml:space="preserve"> Monitorear el cumplimiento de cada uno de los lineamientos del medio socioeconómico que apliquen en los conceptos técnicos de evaluación y seguimiento sujetos a licencia ambiental a partir de un muestreo estadístico y con corte semestral</t>
  </si>
  <si>
    <t>Subdirección de Evaluación de Licencias Ambientales
Subdirección de Seguimiento de Licencias Ambientales</t>
  </si>
  <si>
    <t>Cumplimiento de cada uno de los lineamientos del medio socioeconómico aplicados en los conceptos técnicos de evaluación y seguimiento sujetos a licencia ambiental monitoreado a partir de un muestreo estadístico y con corte semestral</t>
  </si>
  <si>
    <t xml:space="preserve"> Sistematizar y divulgar experiencias frente a las acciones adelantadas para fortalecer y promover mecanismos de participación ciudadana ambiental, con el fin de generar acciones de mejora</t>
  </si>
  <si>
    <t>Un (1) boletín con sistematización de experiencias frente a las acciones adelantadas para fortalecer y promover mecanismos de participación ciudadana ambiental elaborado y divulgado</t>
  </si>
  <si>
    <t>FORTALECIMIENTO ORGANIZACIONAL Y SIMPLIFICACION DE PROCESOS</t>
  </si>
  <si>
    <t>Fortalecer las capacidades organizaciones mediante la alineacion del modelo de operación por procesos, garantizando la prestacion de bienes y servicios y aumentando la productividad de la entidad</t>
  </si>
  <si>
    <t>A tarvés de este plan de acción se busca mejorar la gestión por procesos y la implementación del sistema de gestión ambiental para garantizar un adecuado sistema Integrado de Gestión</t>
  </si>
  <si>
    <t>SAF- Grupo de Gestión Administrativa</t>
  </si>
  <si>
    <t>Formulacion Plan de  Acción Politica de Fortalecimiento Organizacional y Simplificación de Procesos  2023</t>
  </si>
  <si>
    <t>COMPONENTE</t>
  </si>
  <si>
    <t>ACTIVIDAD</t>
  </si>
  <si>
    <t>PESO ACCION</t>
  </si>
  <si>
    <t>RESPONSABLE(S) DE EJECUCIÓN</t>
  </si>
  <si>
    <t>ÁREAS INVOLUCRADAS EN IMPLEMENTACIÓN</t>
  </si>
  <si>
    <t>PRODUCTO DE LA ACCION</t>
  </si>
  <si>
    <t>Gestion  Ambiental</t>
  </si>
  <si>
    <t>Formular e implementar acciones para promover el uso eficiente y ahorro de agua y energia, y disposicion final de residuos</t>
  </si>
  <si>
    <t xml:space="preserve">Socializar trimestralmente los Programas del SGA para el ahorro y uso eficiente de agua y energia,  consumo de papel y la gestion integral de residuos sólidos. </t>
  </si>
  <si>
    <t>SGA - GGA</t>
  </si>
  <si>
    <t>Campañas (4) de los diferentes programas</t>
  </si>
  <si>
    <t>E1.1 Correo electronico: Conoce el Manual de Buenas Prácticas Ambientales</t>
  </si>
  <si>
    <t>Se realiza socialización de manual de buenas practicas ambientales GA-MN-10 por medio de correo electronico masivo. Asi mismo, se han divulgado losprogramas del SGA por medio de las jornadas conociendo la ANLA, el espacio de induccion para nuevos colaboradores.</t>
  </si>
  <si>
    <t>Se revisan las evidencias que soportan el avance de la actividad</t>
  </si>
  <si>
    <t>E 1.1.1 Asistencia Jornada Conociendo la ANLA (Abr-Jun)
E 1.1.2 Ronda No.332_DiaMedioAmbiente
E 1.1.3 Ronda No.333_SeparacionResiduosCENHIS</t>
  </si>
  <si>
    <t xml:space="preserve">En este trimestre se divulgan los programas del SGA por medio de la inducción dirigida a nuevos colaboradores de la entidad en las Jornadas Conociendo la ANLA. Por otra parte, se divulgó en el dia Mundial del Medio Ambiente las acciones desarrolladas en torno a los programas del SGA, ademas de contar con una capacitación presencial con el apoyo de la Corporación Centro Histórico sobre la correcta separación de residuos sólidos. </t>
  </si>
  <si>
    <t>Se evidencian soportes relacionados con el avance, sin embargo, se sugiere para que los próximos reprtes entregar soportes específicos de las campañas de divulgación de los programas: 
* Energía
* Agua
* Papel
* Residuos.</t>
  </si>
  <si>
    <t>Generar cuatro espacios de participación con los colaboradores con el fin de consultar ideas, sugerencias, propuestas, para el mejoramiento ambiental de la ANLA.</t>
  </si>
  <si>
    <t>Listas de asistencia. Forms con propuestas.</t>
  </si>
  <si>
    <t>E1.2 Tablero virtual colaboradores</t>
  </si>
  <si>
    <t>En la publicación del manual se abrió un tablero virtual para la participación de los colaboradores, y su aporte con ideas, sugerencias y propuestas.</t>
  </si>
  <si>
    <t>E 1.2. Votacion Personaje SGA</t>
  </si>
  <si>
    <t>Por medio de una encuesta enviada durante el mes de junio, se genero un espacio de participación para todos los colaboradores de ANLA para la selección del personaje que representará el SGA, y en el mismo se establecio un espacio para el envío de ideas, sugerencias o propuestas. 
Las propuestas más comunes están asociadas con "mas campañas manejo de residuos", "Piezas gráficas en computadores, impresoras, baños... que nos recuerden el uso eficiente de los recursos dentro de las instalaciones de la Entidad", "Podrían involucrar TIPS de economía circular en los diferentes espacios de comunicación de la entidad", " Calculo de la huella de CO2 de los funcionarios, campaña para saber como calcularla y enterder su importancia."</t>
  </si>
  <si>
    <t>Se evidencian los soportes relacionados con el avance de la actividad, se sugiere mejorar la presentación de la evidencia de los resultados de las encuestas.</t>
  </si>
  <si>
    <t xml:space="preserve">Medir y analizar los resultados de los consumos trimestrales de agua y energia. </t>
  </si>
  <si>
    <t>Reporte trimestral de datos consolidados de consumo y su comportamiento.</t>
  </si>
  <si>
    <t>E1.3 GA-FO-03 Consumo de Agua y Energía</t>
  </si>
  <si>
    <t xml:space="preserve">Mensualmente se registran los consumos de agua y energia, de lo cual se realiza el análisis correspondiente. En este primer trimestre se evidencia un aumento del consumo de agua y energía relacionado directamente con la finalización del teletrabajo, lo cual influyó en el regreso de la totalidad de funcionarios desde el 27 de febrero y durante el mes de marzo. Sin embargo, en relación al primer trimestre del 2022, el comportamiento del consumo de recursos fue muy variable durante estos meses, y con valores inferiores relacionado con la cantidad de colaboradores que se encontraban asistiendo a la entidad de forma presencial. </t>
  </si>
  <si>
    <t>Se evidencian soportes que demuestran avances de la medición y comportamiento de consumos hasta febrero; sin embargo se sugiere complementar los datos con el análisis del comportamiento del periodo. (se aclara que aplica solo para energía debido a que el coerte del recibo del agua es posterior al reporte).</t>
  </si>
  <si>
    <t>Se cuenta con el formato actualizado a mayo de 2023, debido a que aún no se han recibido las facturas de los servicios de agua y energia con corte a junio.</t>
  </si>
  <si>
    <t>Se observan evdencias acorde al reporte del indicador de consumo con corte a 30-05-2023 toda vez, que aún no se tienen los recibos de junio.</t>
  </si>
  <si>
    <t xml:space="preserve">Promover la implementacion de buenas practicas ambientales e incentivar el no uso de materiales contaminantes . </t>
  </si>
  <si>
    <t xml:space="preserve">Realizar un taller por trimestre asociado a las buenas practicas descritas en el manual.
</t>
  </si>
  <si>
    <t>SGA- GGA</t>
  </si>
  <si>
    <t xml:space="preserve">Listas de asistencia. </t>
  </si>
  <si>
    <t>N.A.</t>
  </si>
  <si>
    <t>La actividad inicia en el mes de abril.</t>
  </si>
  <si>
    <t>E 2. Asistencia taller corporación</t>
  </si>
  <si>
    <t>Por medio de una encuesta enviada durante el mes de junio, se generó un espacio de participación para todos los colaboradores de ANLA para la selección del personaje que representará el SGA, y en el mismo se estableció un espacio para socializar las buenas prácticas ambientales acorde con los aspectos ambientales significativos de la entidad, entre los más comunes: 
* No derrochar agua en la entidad y poco papel. 
* Ahorro de agua. Uso de bicicleta. Mínimo de impresiones en papel.
* Apagar equipo de computo al terminar la jornada labora, ahorro en el consumo de agua, Depositar los residuos en las canecas correspondientes.«
* Controlar el uso de energía y agua. Usar transporte público. Imprimir solo los documentos necesarios. 
* Apago mi pc cuando salgo de la oficina, uso transporte masivo, no imprimo, uso mi propio pocillo y botella para el agua, evito comer comida de paquete para reducir los residuos.</t>
  </si>
  <si>
    <t>Se observa evidencia de asistencia del taller dictado por la Corporación centro histórico asociado a la buena práctica de separación de residuos y buenas prácticas de reciclaje llevado a cabo el 5-06-2023.
Se sugiere para los próximos reportes, presentar evidencias específicas de los talleres relacionados en la actividad.</t>
  </si>
  <si>
    <t>Promover para la prevencion de  riesgos de contaminación ambiental.</t>
  </si>
  <si>
    <t>Incentivar el uso de medios de transporte amigables con el medio ambiente (uso de la bicicleta y Uso de la ruta de transporte especial para funcionarios que ofrecerá la entidad).</t>
  </si>
  <si>
    <t>SGA- GGA / SIPTA</t>
  </si>
  <si>
    <t>Campañas Uso Bicicleta - Ruta Funcionarios</t>
  </si>
  <si>
    <t>E 3.1 Día de la Movilidad Sostenible - 2 de marzo</t>
  </si>
  <si>
    <t>Se envia campaña promoviendo el uso de la bicicleta. La ruta para funcionarios aun no se encuentra en funcionamiento.</t>
  </si>
  <si>
    <t>Se revisan las evidencias que soportan el avance de la actividad.</t>
  </si>
  <si>
    <t>E3.1 Ronda No.336_UsoBici</t>
  </si>
  <si>
    <t>En la ronda del pasado 30 de junio se realizó una nota con cuatro tips para incentivar el uso de la bicicleta y la ruta, como por ejemplo: El uso de la bicicleta, como medio de transporte, contribuye a la reducción de las emisiones de gases contaminantes, el ahorro de energía, la disminución
del ruido y la preservación de los espacios naturales, lo
que resulta en una mejora significativa en la calidad del medio ambiente. lo anterior como parte fundamental para reducir las emisiones de la entidad en el transporte hogar-ANLA.</t>
  </si>
  <si>
    <t>Se observan evidencias asociadas al avance de la actividad. Ronda No.336 de 30-06-2023.</t>
  </si>
  <si>
    <t>Generar el reporte trimestral del indice de huella de carbono de la ANLA.</t>
  </si>
  <si>
    <t>Herramienta GEI</t>
  </si>
  <si>
    <t>E 3.2 Herramienta GEI FEB 2023</t>
  </si>
  <si>
    <t xml:space="preserve">Se han registrado mensualmente los insumos para el calculo de la huella de carbono en la herramienta GEI. La huella de carbono calculada a la fecha indica un aumento significativo por la cantidad de desplazamientos aereos que se han efectuado en el primer trimestre. Con respecto al consumo de gasolina, agua, energia, papel y generacion de residuos, se han evidenciado aumentos minimos entre enero y marzo. Con relación a los consumos de recursos y la huella de carbono del primer trimestre del 2022, es posible inferir que el incremento en la huella del 2023 se relaciona directamente con el aumento de las metas de evaluación y seguimiento de la entidad. </t>
  </si>
  <si>
    <t>Se revisan los soportes del avance, sin embargo se sugiere complementar con el análisis de energía y viajes aereos hasta marzo. (para el próximo reporte porfavorincluir en el análisis cualitativo los datos en % o toneladas de emisiones respecto al periodo anterior.</t>
  </si>
  <si>
    <t>E 3.2 Herramienta GEI MAY2023</t>
  </si>
  <si>
    <t>Se cuenta con el formato actualizado a mayo de 2023, debido a que aun no se han recibido las facturas de los servicios de agua y energia con corte a junio.</t>
  </si>
  <si>
    <t xml:space="preserve">Se observa reporte con cierre a 30-05-2023, se debe actualizar una vez se tenga la información correspondiente a Junio.
</t>
  </si>
  <si>
    <t>Incentivar a la entidad a la Compra responsable de bienes y servicios sostenibles.</t>
  </si>
  <si>
    <t>Envio de memorando semestral al grupo de gestion contractual la importancia de la implementación de criterios de sostenibilidad ambiental.</t>
  </si>
  <si>
    <t>Ficha implementada en los procesos contractuales que apliquen o que por intencion propia deseen adoptarla.</t>
  </si>
  <si>
    <t>E4.1 Memorando G.G.C. / E4.1 Recordatorio Memorando 2023010978-3-000</t>
  </si>
  <si>
    <t>Se envia memorando No. Radicado: 2023010978-3-000, el pasado 18-01-2023 al grupo de gestion contractual, con asunto: Solicitud Notificación procesos de Licitación Pública y Selección Abreviada de Menor Cuantía en proceso para verificación de cumplimiento de criterios de sostenibilidad ambiental.</t>
  </si>
  <si>
    <t>Se revisan las evidencias que soportan el avance de la actividad.
Se observan memorando de fecha 18-01-2023 y correo del 8-03-2023.</t>
  </si>
  <si>
    <t>E 4.1 Memorando GGC_Mayo 2023</t>
  </si>
  <si>
    <t>Se envia memorando No. Radicado: 20236400027913, el pasado 16-05-2023 al grupo de gestion contractual, con asunto: Solicitud información de contratos adjudicados de enero a abril de 2023.</t>
  </si>
  <si>
    <t>Se observa la evidencia correspondiente.
Se tiene pendiente por parte del GGC la respuesta con el envío de los contratos asociados.</t>
  </si>
  <si>
    <t>Generar el reporte trimestral  de aplicación de criterios de sostenibilidad ambiental a procesos de contratacion en la ANLA.</t>
  </si>
  <si>
    <t>Reporte trimestral  de aplicación de criterios de sostenibilidad ambiental a procesos de contratacion en la ANLA.</t>
  </si>
  <si>
    <t>E4.2 Reporte Proceso Seleccion Abreviada</t>
  </si>
  <si>
    <t xml:space="preserve">En este periodo no se aplicaron criterios de sostenibilidad a procesos contractuales. Sin emabrgo se recibió comunicación por parte de GGC informando un proceso que estaba a la espera de aprobación por parte del comite, por lo que aun no se aplican los criterios. </t>
  </si>
  <si>
    <t>Se observa correo del 22-03-2023 con la solicitud de reporte por arte del GGA al GGC, a la fecha no se ha aplicado en ningún proceso para esta vigencia.</t>
  </si>
  <si>
    <t>E 4.2 Contratos I SEM 2022</t>
  </si>
  <si>
    <t xml:space="preserve">En este periodo se aplicaron criterios de sostenibilidad a los siguientes procesos contractuales asociados al GGA:
* Ferretería
* Mantenimiento de vehículos
Una vez se reciba la información del semestre por parte del GGC se actualizará la información.
</t>
  </si>
  <si>
    <t xml:space="preserve">Se observan las evidencias pertinentes al avance de la actividad.
Una vez se reciba la información del semestre por parte del GGC se deberá actualizar la información.
</t>
  </si>
  <si>
    <t>Gestion  de Recursos Físicos y Servicios Internos</t>
  </si>
  <si>
    <t>Garantizar el control de los bienes por el almacen de la ANLA.</t>
  </si>
  <si>
    <t xml:space="preserve">Requerir con una frecuencia trimestral al grupo de gestion contractual notificar las adquisiciones de bienes y servicios realizadas por la entidad incluyendo la designación del supervisor. </t>
  </si>
  <si>
    <t>GGA - GGF</t>
  </si>
  <si>
    <t>Correo electronico a GGC</t>
  </si>
  <si>
    <t>E5.1. Memorando GGC</t>
  </si>
  <si>
    <t xml:space="preserve">Se realizó Memorando de solicitud al Grupo de Gestión Contractual No. 2023067921-3-000 del 31 de marzo de 2023 con el fin de solicitar la adquisición de bienes y servicios del periodo y revisar la necesidad de ingresar al almacén. </t>
  </si>
  <si>
    <t>Se revisan las evidencias que soportan el avance de la actividad, sin embargo es necesario que porfavor se incluya si hubo respuesta por parte del GGC.</t>
  </si>
  <si>
    <t xml:space="preserve">Se realizó Memorando de solicitud al Grupo de Gestión Contractual No. 20236405045663 del 27 de junio de 2023 con el fin de solicitar la adquisición de bienes y servicios del periodo y revisar la necesidad de ingresar al almacén. </t>
  </si>
  <si>
    <t xml:space="preserve">Se observan las evidencias pertinentes al avance de la actividad. Memo de fecha 27-06-2023. Una vez se reciba la información del trimestre por parte del GGC se deberá actualizar la información.
</t>
  </si>
  <si>
    <t xml:space="preserve">Generar reporte trimestral del indicador Porcentaje de rotación de bienes, con el fin de identificar y determinar el tipo de bienes y/o servicios adquiridos para el respectivo ingreso o control. </t>
  </si>
  <si>
    <t>Reporte del indicador PAI</t>
  </si>
  <si>
    <t>E5.2. Acta 1 PFOSP 2023 del 30/03/2023</t>
  </si>
  <si>
    <t>Para los meses de enero, febrero y marzo de la vigencia 2023 la Autoridad Nacional de Licencias Ambientales no ha realizado adquisiciones por lo cual no se han realizado ingresos a los inventarios de la entidad en lo transcurrido de la presente vigencia, por lo anterior a la fecha no existe un porcentaje de rotación de bienes.</t>
  </si>
  <si>
    <t>A la fecha no se ha reportado el indicador PAI, sin embargo no se han presentado ingresos de bienes.</t>
  </si>
  <si>
    <t>E5.2. Comunicación PFOSP 2023 del 27/06/2023</t>
  </si>
  <si>
    <t>Para los meses de abril, mayo y junio de la vigencia 2023 la Autoridad Nacional de Licencias Ambientales no ha realizado adquisiciones por lo cual no se han realizado ingresos a los inventarios de la entidad en lo transcurrido de la presente vigencia, por lo anterior a la fecha no existe un porcentaje de rotación de bienes.</t>
  </si>
  <si>
    <t>No se observa reporte del indicador debido a que no se generaron ingresos de bienes en este periodo. Se observa comunicado por parte de Jonathan Naranjo a Juan Miguel Morales informando que no se tuvo ingresos de bienes por lo tanto el reporte es cero.
Formula: (Número de bienes asignados, adquiridos en el trimestre / Número total de bienes adquiridos en el trimestre)*100.</t>
  </si>
  <si>
    <t>Conciliar trimestralmente el inventrio fisico vs. Lo cargado en el aplicativo implementado por entidad.</t>
  </si>
  <si>
    <t>Acta de conciliacion</t>
  </si>
  <si>
    <t>E5.3 ACTA CONCILIACION INVENTARIO 2023 28/02/2023</t>
  </si>
  <si>
    <t>Se realizó conciliación inventario  físico de los elementos de bodega con relación a lo registrado en el aplicativo control de elementos de la entidad, de los elementos que se encuentran en servicio a cargo de funcionarios, para lo cual se deja acta de entrega y recibo de bienes devolutivos firmada por cada uno de los funcionarios.  </t>
  </si>
  <si>
    <t xml:space="preserve">Se revisan  las evdiencias que soportan el avace, sin embargo para el próximo periodo se solicita relacionar en las evidencias el reporte del SIGANLA con la validación del cierre del inventario vsel físico y realziarlo al finalizar el periodo, es decir, un invnetario al final del segundo trrimestre o tres mensuales.
</t>
  </si>
  <si>
    <t>E5.3 ACTA CONCILIACION INVENTARIO 2023 28/06/2023</t>
  </si>
  <si>
    <t>Se realizó conciliación inventario físico de los elementos de bodega con relación a lo registrado en el aplicativo control de elementos de la entidad; De los elementos que se encuentran en servicio a cargo de funcionarios se deja constancia con el  acta de entrega y recibo de bienes devolutivos firmada por cada uno.  </t>
  </si>
  <si>
    <t>Se observa acta de conciliación de la toma física de la muestra del inventario de fecha 28-06-2023.
Se observa claramente la conclusión y evidencias del mismo.</t>
  </si>
  <si>
    <t xml:space="preserve">Conciliar mensualmente con el grupo de gestion financiera y presupuestal la adquisicion de bienes y servicios, mediante el reporte de pagos enviados previamente por correo electronico. </t>
  </si>
  <si>
    <t>E5.4 Acta 1 PFOSP 2023 del 30/03/2023</t>
  </si>
  <si>
    <t>En la vigencia 2023 no se reportan adquisición, por tal sentido no se registran conciliaciones a la fecha con el Grupo de Gestión Financiera.</t>
  </si>
  <si>
    <t>NA
No se tienen ingresos de bienes para este periodo</t>
  </si>
  <si>
    <t>E5.4. Comunicación PFOSP 2023 del 27/06/2023</t>
  </si>
  <si>
    <t>No se presentaron ingresos de bienes en este periodo. Se observa comunicado por parte del almacenista Jonathan Naranjo a Juan Miguel Morales Coordinador del grupo de gestión administrativo informando que no se tuvo ingresos.</t>
  </si>
  <si>
    <t>Implementar y hacer seguimiento a los bienes de carácter devolutivo propuestos para dar de baja.</t>
  </si>
  <si>
    <t>Generar reporte trimestral con la depuración de los bienes objetos de baja.</t>
  </si>
  <si>
    <t>GGA</t>
  </si>
  <si>
    <t>Acta y/o correo electronico</t>
  </si>
  <si>
    <t>E6.1 Reporte de elementos en depuración</t>
  </si>
  <si>
    <t xml:space="preserve">Se adelantó depuración de los elementos intangibles para lo cual se genera Reporte de elementos en depuración, pendiente concepto técnico de OTI. </t>
  </si>
  <si>
    <t>Se observa evidencias coherentes al avance de la actividad</t>
  </si>
  <si>
    <t>Se continua con la depuración de los elementos intangibles para lo cual se genera Reporte de elementos en depuración, pendiente concepto técnico de OTI.</t>
  </si>
  <si>
    <t>Se observa evidencia asociada a la depuración de los elementos intangibles los cuales estan siendo gestionados para el concepto técnico por parte de OTI. (correspondiente a la etapa No.3 Solicitud certificación de baja).</t>
  </si>
  <si>
    <t xml:space="preserve">Reportar el avance en la ejecución de las 9 etapas del acto administrativo de bienes objeto de baja:
1.	Levantamiento de inventarios. 
2.	Informe de bienes por lote.
3.	Solicitud certificación de baja. 
4.	Presentación pre-comité de bajas. 
5.	Citación sesión comité de bajas. 
6.	Aprobación de bajas. 
7.	Destinación de los bienes dados de baja. 
8.	Proyección Resolución de bajas. 
9.	Publicación en la página web resolución de bajas. </t>
  </si>
  <si>
    <t>Reporte de avance bienes objeto de bajas</t>
  </si>
  <si>
    <t>E6.2 RESOLUCIÓN N 00504 DEL MARZO 2023
E6.2 Publicacion WEB Res. 00504  09_03_2023</t>
  </si>
  <si>
    <t xml:space="preserve">En el Seguimiento de los bienes devolutivos se realizó el cumplimiento a las etapas de la proyección de bajas y la publicación en la página WEB de la entidad, como soporte de seguimiento a la gestión de recursos físicos. </t>
  </si>
  <si>
    <t>El proceso de depuración  que venía desde la vigencia 2022 culminó con la expedición de la resolución 00504  09_03_2023 en al cual se dio cumplimeinto a todas la estapas requeridas.
Para este periodo se dio inicio con el inventario inicial para 2023 pero no aplica avance cuantitativo.</t>
  </si>
  <si>
    <t xml:space="preserve">E6.2 Citación de reunión y compromisos pactados. </t>
  </si>
  <si>
    <t xml:space="preserve">En el cumplimiento de las etapas, se adelantó reunión el 30 de junio de 2023 con el Coordinador del Grupo de Gestion Administrativa y la asesora contable de la Subdirección Administrativa y financiera, en la cual quedo como compromiso elaborar el cronograma del levantamiento de la toma física de inventario para dar inicio a las etapas. </t>
  </si>
  <si>
    <t>Se observan compromisos asociados de la reunión realizada con el coordinador del GGA y la asesora financiera de la SAF en la fecha 30-06-2023.
Se sugiere para el próximo reporte describir el análisis detallado en coherencia a las 9 etapas de la circular.</t>
  </si>
  <si>
    <t>Disponer de bienes (Impresoras) y espacios adecuados (Salas de reunion) para la gestión de necesidades de los diferentes procesos y áreas de trabajo de la ANLA.</t>
  </si>
  <si>
    <t xml:space="preserve">Realizar seguimiento a la disponibilidad de espacios adecuados a los diferentes procesos y areas de la Entidad (salas de reuniones), con el respectivo análisis en relacion a la cantidad disponible y comparativo.
</t>
  </si>
  <si>
    <t>Reporte de análisis de gestion de salas de reunion habilitadas.</t>
  </si>
  <si>
    <t>E7.1 INFORME SALAS 1ER TRIM_2023</t>
  </si>
  <si>
    <t xml:space="preserve">En el mes de enero se hicieron 93 reuniones,en febrero 173 y en el mes de marzo fueron 237. Cabe anotar que en el mes de marzo toda la entidad estaba presencial no hubo teletrabajo. </t>
  </si>
  <si>
    <t>Se evidencian soportes que demuestran avances, sin embargo para el próximo reporte se sugiere fortalecer el análisis considerando la capacidad y/o disponibilidad de las salas según la demanda de usuarios para el periodo, es decir si fueron suficientes según la necesidad.</t>
  </si>
  <si>
    <t>E7.1 INFORME SALAS 2DO TRIM_2023</t>
  </si>
  <si>
    <t xml:space="preserve">En el mes de Abril se llevaron a cabo 142 Reuniones efectivas,en Mayo 185 Reuniones y en el mes de Junio fueron 204 Reuniones Para un total de 531 Reuniones .Se evidencia una disminucion del  2.32% Comparado con el trimestre anterior que fueron 544 Reuniones, sin embargo cabe anotar que en la semana del 3 al 7 de abril (semana santa) no se tuvieron reuniones , por otro lado la resolucion de Teletrabajo  comenzó a regir en la primera semana del ,es de Abril , casi siempre las reuniones son mixtas: personas (prescencial y virtual). En este contexto Se evidencia que hacen falta salas con Polycom , pues la gran mayoria de las reuiniones se hacen en la modalidad Teams,(presencial y Virtual), pues solo hay 4 salas con esta herramienta, el resto de sals es para proyección local.  </t>
  </si>
  <si>
    <t>Se evidencian soportes que demuestran avances, es importante que estos resultados se analicen con la subdirección encargada para la propuesta en la toma de decisiones.</t>
  </si>
  <si>
    <t>Realizar seguimiento a la disponibilidad y funcionalidad de las impresoras de los espacios de trabajo de la sede,  con el respectivo analisis en relacion a la cantidad disponible y comparativo.</t>
  </si>
  <si>
    <t>Reporte de análisis de gestion de mesas de servicios asociadas a la funcionalidad de las impresoras</t>
  </si>
  <si>
    <t>E7.2 INFORME I TRIM 2023_IMPRESORAS</t>
  </si>
  <si>
    <t xml:space="preserve">En el primer trimestre del 2023, se registran en el aplicativo Mantis, 52 incidencias por proyecto - Impresoras - de las cuales, se observa que la categoria que reflejas mayor frecuencia es - Solicitud de Codigo de impresión - En enero se registran 13 incidencias por el proyecto impresoras, en febrero 28 y en marzo 11. En febrero se incrementa debido a que colaboradores que se encontraban en teletrabajo regresan a las instalaciones de la ANLA. </t>
  </si>
  <si>
    <t>Se observa evidencias coherentes al avance de la actividad, sin embargo para el próximo reporte se debe incluir en el análisis la comparación Vs el periodo anterior.</t>
  </si>
  <si>
    <t>E7.2 INFORME 2DO TRIM 2023_IMPRESORAS</t>
  </si>
  <si>
    <t>En el segundo trimestre del 2023, se registran en el aplicativo Mantis y Aranda 26 incidencias por proyecto - Impresoras- presentando una reducción del 50% de solicitudes con respecto al primer trimestre. De estas incidencias se sigue observando que la categoria que refleja mayor frecuencia es - Solicitud de Codigo de impresión - En abril se registran 7 incidencias por el proyecto impresoras, en mayo 13 y junio 6. En términos generales, el uso del servicio de las impresoras multifuncionales ha sido estable y funcionales.</t>
  </si>
  <si>
    <t>Se evidencian soportes que demuestran avances y mejoras en el reporte de resultados.</t>
  </si>
  <si>
    <t>Tramitar comisiones de servicios y/o autorizaciones de viaje</t>
  </si>
  <si>
    <t>Generar el reporte y análisis trimestral del indicador Eficiencia del proceso general de Comisiones.</t>
  </si>
  <si>
    <t>Reporte y análisis trimestral del indicador PAI</t>
  </si>
  <si>
    <t xml:space="preserve">E8. Reporte Indicador Comisiones </t>
  </si>
  <si>
    <t>Para el primer trimestre de 2023, se recibió un total de 1004 solicitudes de Comisión de servicios y/o autorizaciones de viaje que fueron atendidas y tramitadas en su totalidad, de las cuales para el mes de enero se tramitaron un total de 57 Comisión de servicios y/o autorizaciones de viaje, en febrero 409 y en marzo 538, lo que evidencia un crecimiento constante de salidas a campo. De igual manera, del total de las comisiones recibidas y radicadas para legalización para este primer trimestre, se evidencia que el 10% de las mismas corresponden a comisiones y/o autorizaciones de viaje devueltas por errores e incumplimiento de los requisitos establecidos en el procedimiento de comisiones, generando reprocesos por una nueva radicación de la Comisión, mostrando un comportamiento decreciente en la cantidad de devoluciones realizadas, lo anterior teniendo en cuenta que las devoluciones para el mes de enero fue del 16%, para febrero del 13% y para marzo del 8%.</t>
  </si>
  <si>
    <t>Ok, se revisan las evidencias que soportan el avance de la actividad.</t>
  </si>
  <si>
    <t xml:space="preserve">E8. Reporte Trimestral Indicador Comisiones </t>
  </si>
  <si>
    <t>Para el segundo trimestre de 2023, se recibió un total de 1392 solicitudes de Comisión de servicios y/o autorizaciones de viaje que fueron atendidas y tramitadas en su totalidad, de las cuales para el mes de abril se tramitaron un total de 230 Comisiones de servicios y/o autorizaciones de viaje, en mayo 712 y en junio 450, lo que evidencia una variación constante de salidas a campo. De igual manera, del total de las comisiones recibidas y radicadas para legalización para este primer trimestre, se evidencia que el 17% de las mismas corresponden a comisiones y/o autorizaciones de viaje devueltas por errores e incumplimiento de los requisitos establecidos en el procedimiento de comisiones, generando reprocesos por una nueva radicación de la Comisión, mostrando un comportamiento constante en la cantidad de devoluciones realizadas, lo anterior teniendo en cuenta que las devoluciones para el mes de abril fue del 18%, para mayo del 18% y para junio del 14%.</t>
  </si>
  <si>
    <t>Se evidencian soportes que demuestran avance de la actividad, con buen análisis, sin embargo, se sugiere para el próximo reporte analizar si las solicitudes atendidas fueron con oportunidad según los términos establecidos.</t>
  </si>
  <si>
    <t>Gestion de Calidad</t>
  </si>
  <si>
    <t xml:space="preserve">
Revisar la interacción y la adecuada gestión de 7  procesos priorizados para 2023 ( 7 caracterizaciones: 3 Estratégicos: GCI, IR,PC; 3 Misionales: SELA, EPTA, SPTA y 1 apoyo: AC. )</t>
  </si>
  <si>
    <t>Realizar la revisión y actualización de la interacción de los procesos (entradas Vs las salidas) a partir de las siguientes 7 caracterizaciones: 3 Estratégicos: GCI, IR,PC; 3 Misionales: SELA, EPTA, SPTA y 1 apoyo: AC.</t>
  </si>
  <si>
    <t>OAP
Todos los procesos</t>
  </si>
  <si>
    <t>Matriz de interacción de procesos diligenciada
caracterizaciones actualizadas</t>
  </si>
  <si>
    <t>E9 y E10 PDT Calidad</t>
  </si>
  <si>
    <t>No presenta avance para este periodo debido a que esta actividad hace parte del plan de trabajo de calidad de la OAP y se tiene prevista iniciarla durante el segundo semestre de la vigencia 2023.
Se anexa PDT calidad para que se validen las fechas de ejecución establecidas en cuanto a esta actividad.</t>
  </si>
  <si>
    <t>Se valida el PDT del sistema de gestión de calidad y se observa que esta actividad está programada para iniciar en la segunda semana de julio y fecha fin 30-11-2023.
Se solicitará en el próximo comité institucional de gestión y desempeño ajusuar las fecahs con el fin de articularlas con el PDT de calidad.</t>
  </si>
  <si>
    <t>No presenta avance toda vez que esta actividad está agendada en el plan de trabajo de calidad para iniciar en julio 2023.</t>
  </si>
  <si>
    <t>Revisar y analizar  el conjunto de procesos institucionales, a fin de actualizarlos y racionalizarlos (recorte de pasos, tiempos, requisitos, entre otros).</t>
  </si>
  <si>
    <t>Revisar y/o actualizar y/o racionalizar (si aplica) con los líderes y responsables de los procesos, 80 procedimientos que se prioricen con el objetivo de recortar pasos, tiempos, requisitos, entre otros.</t>
  </si>
  <si>
    <t>Procedimientos revisados y/o actualizados y/o racionalizados</t>
  </si>
  <si>
    <t>No presenta avance para este periodo debido a que esta actividad hace parte del plan de trabajo de calidad de la OAP y se tiene prevista iniciarla durante la segunda semana de mayo de la vigencia 2023.
Se anexa PDT calidad para que se validen las fechas de ejecución establecidas en cuanto a esta actividad.</t>
  </si>
  <si>
    <t>Se valida el PDT del sistema de gestión de calidad y se observa que esta actividad está programada para iniciar en la segunda semana de mayo y fecha fin 31-10-2023.
Se solicitará en el próximo comité institucional de gestión y desempeño ajusuar las fecahs con el fin de articularlas con el PDT de calidad.</t>
  </si>
  <si>
    <t>E10 Simplificación de procedimientos</t>
  </si>
  <si>
    <t>Desde la OAP se formuló la matriz de simplificación de 129 procedimientos de Gespro, la cual fue socializada a todos los facilitadores de los procesos de la entidad con el fin revisar  y en caso de ser requerido simplificarlos y actualizarlos según corresponda. 
A la fecha se han revisado un total de 30 procedimientos de los cuales aplica recorte de pasos o simplificación de actividades a 8 y 2 ya se encuentran publicados en Gespro(6 SIPTA); (5 OAP); (11 OAJ); (1 OCI); (3 OTI); (3 SMPCA); (1 GASA)</t>
  </si>
  <si>
    <t>Se observa en la siguiente ruta de ONE DRIVE las evidencias correspondientes a la revisión de los procedimientos para su posible simplificación.
Así mismo, se observa la matriz debidamente diligenciada para el avance esperado.
https://anla-my.sharepoint.com/personal/sgc_anla_gov_co/_layouts/15/onedrive.aspx?FolderCTID=0x012000916AB201CFD2284C8BD2DCB90942ADF6&amp;id=%2Fpersonal%2Fsgc%5Fanla%5Fgov%5Fco%2FDocuments%2FSIG%2FPLAN%20TRAB%2F2023%2FEVIDENCIAS%2F7%2E5%20Infor%20Documentada%2FSimplificaci%C3%B3n%20PRC%20Gespro&amp;view=0</t>
  </si>
  <si>
    <r>
      <t xml:space="preserve">
</t>
    </r>
    <r>
      <rPr>
        <sz val="10"/>
        <rFont val="Arial"/>
        <family val="2"/>
      </rPr>
      <t xml:space="preserve">
Realizar la socialización de todos los documentos actualizados durante la vigencia 2023</t>
    </r>
  </si>
  <si>
    <t xml:space="preserve">Generar lineamientos a los líderes de los procesos para la socialización e interiorización de la totalidad de documentos en GESPRO que se actualicen en el periodo. </t>
  </si>
  <si>
    <t>Lineamientos para la socialización</t>
  </si>
  <si>
    <t>E.11.1 Temas inducción</t>
  </si>
  <si>
    <t>Se planificó para el 26-04-2023 una re inducción a los enlaces de calidad en la que se presentaran las directrices en cuanto a la socialización de documentos, se llevó a cabo sesión con el equipo de calidad con el fin de estabecer las directrices y lineamientos para la socialización de documentos del SIG</t>
  </si>
  <si>
    <t>Se observan evidencias asociadas a la sesión realizada el 27-03-2023 y la diapositiva con la planificación de temas de inducción a los facilitadores entre eso las directrices para socialización de la actualización de documentos del SIG</t>
  </si>
  <si>
    <t>Esta actividad fue realizada durante el periodo anterior en la que se establecieron y divulgaron las directrices para la socialización de documentos del SIG.</t>
  </si>
  <si>
    <t>Se observa que en el periodo anterior se dio cumplimiento a esta actividad.</t>
  </si>
  <si>
    <t xml:space="preserve">Hacer seguimiento al cumplimiento de los lineamientos para la socialización e interiorización de la totalidad de documentos en GESPRO que se actualicen en el periodo, a través de mesas de trabajo trimestrales con los líderes. </t>
  </si>
  <si>
    <t>Evidencias mesas de trabajo</t>
  </si>
  <si>
    <t>E.11.2 Correo masivo divulgacion</t>
  </si>
  <si>
    <t>Se reporta socialización en la actualización de documentos actualizados en gespro por parte del grupo de gestión financiera en cuanto a los siguientes documentos:
- Formato de recibo a satisfacción
- Procedimiento cobro de servicios de evaluación
- Instructivo informe mensual de actividades</t>
  </si>
  <si>
    <t>Se observa evidencia relaciona a correo masivo enviado por comunicaciones el 23-03-2023 con la divulgación de la actualización de tres documentos de la SAF</t>
  </si>
  <si>
    <t>E11 Socialización documentos</t>
  </si>
  <si>
    <t>La OAP lleva un seguimiento de la socialización de los documentos actualizados en Gespro desde enero a abril de 2023 a través de una matriz consolidada y para los meses de mayo en adelante se cargan las evidencias en las carpetas asignadas para cada dependencia.
Las cuales se encuentran en la siguiente ruta de ONE DRIVE:
https://anla-my.sharepoint.com/personal/sgc_anla_gov_co/_layouts/15/onedrive.aspx?FolderCTID=0x012000916AB201CFD2284C8BD2DCB90942ADF6&amp;id=%2Fpersonal%2Fsgc%5Fanla%5Fgov%5Fco%2FDocuments%2FSIG%2FPLAN%20TRAB%2F2023%2FEVIDENCIAS%2F7%2E5%20Infor%20Documentada%2FSocializaci%C3%B3n%20documentos%20Gespro&amp;view=0</t>
  </si>
  <si>
    <t>Se observa en la siguiente ruta de ONE DRIVE las evidencias correspondientes a la socialización de los documentos con corte a 30-06-2023, así mismo, se tienen caragdas las evidencias por cada dependenecia.
https://anla-my.sharepoint.com/personal/sgc_anla_gov_co/_layouts/15/onedrive.aspx?FolderCTID=0x012000916AB201CFD2284C8BD2DCB90942ADF6&amp;id=%2Fpersonal%2Fsgc%5Fanla%5Fgov%5Fco%2FDocuments%2FSIG%2FPLAN%20TRAB%2F2023%2FEVIDENCIAS%2F7%2E5%20Infor%20Documentada%2FSocializaci%C3%B3n%20documentos%20Gespro&amp;view=0</t>
  </si>
  <si>
    <t>RACIONALIZACIÓN DE TRÁMITES</t>
  </si>
  <si>
    <t>Definir aquellos trámites que deben ser racionalizados, simplificados y automatizados, para que los ciudadanos accedan a sus derechos, cumplan sus obligaciones y desarrollen sus actividades comerciales y/o económicas de manera ágil y efectiva</t>
  </si>
  <si>
    <t>El cumplimiento de este plan de acción, permite  contar con una estrategia de racionalización de trámites para la vigencia 2024</t>
  </si>
  <si>
    <t xml:space="preserve">Identificar los productos y/o servicios que entrega la entidad a los grupos de valor que están asociados a los trámites y  Otros Procedimientos Administrativos (OPA) que realiza el ciudadano.
Se debe tener en cuenta   la información sobre misión, funciones, procesos misionales, y sobre los productos que resultan de la ejecución de los procesos y que están dirigidos a los ciudadanos o grupos de valor de la entidad
</t>
  </si>
  <si>
    <t xml:space="preserve">Actualizar la herramienta de inventario de trámites y  Otros Procedimientos Administrativos de acuerdo al instrumento diseñado para este objeto (teniendo en cuenta: actualización de funciones, normativa, misionalidad, procesos y/o otros productos, dirigidos a los Ciudadanos o Grupos de valor de la entidad ) 
* Instrumento de identificación de OPAs </t>
  </si>
  <si>
    <t>OAJ - OAP-SSLA_SMPCA</t>
  </si>
  <si>
    <t>Herramienta actualizada</t>
  </si>
  <si>
    <t>Herramienta de oferta institucional actualizada</t>
  </si>
  <si>
    <t>Actividad Finalizada. Para el periodo de reporte se gestionó mediante el trabajo articulado la  actualización de la herramienta de identificación de los productos y servicios donde se realizó el análisis de atributos de acuerdo con la Resolución 455 de 2021 para la vigencia 2023</t>
  </si>
  <si>
    <t>Identificar las dependencias responsables de la entrega de dichos productos, la normativa asociada, los requisitos que se solicitan a los usuarios para acceder, los puntos de atención en donde se prestan al usuario y los horarios de atención</t>
  </si>
  <si>
    <t>Realizar  revisión semestral de  trámites inscritos en SUIT para definir si es necesario ajustar productos, la normativa asociada, los requisitos que se solicitan a los usuarios para acceder, los puntos de atención en donde se prestan al usuario y los horarios de atención.</t>
  </si>
  <si>
    <t>Tramites - OPA SUIT Actualizados</t>
  </si>
  <si>
    <t>Documento de oferta con link de SUIT/GOV.CO para los trámites
Acta SUIT Inscripción RAEE, Inscripción 309
Solicitudes eliminación de SRS 
Reunión con las coordinaciones de SIPTA
Correo de revisión de SUIT de SELA</t>
  </si>
  <si>
    <t xml:space="preserve">Actividad Finalizada. Para el periodo de reporte se gestionó mediante el trabajo articulado la acciones de revisión de los  trámites inscritos en SUIT definiendo los ajustes a realizar </t>
  </si>
  <si>
    <t>La acción está programada para iniciar en el mes de julio</t>
  </si>
  <si>
    <t>Verificar y registrar que la totalidad de los trámites y otros procedimientos administrativos identificados en el inventario se encuentran registrados en el SUIT</t>
  </si>
  <si>
    <t xml:space="preserve">Mantener actualizado SUIT frente a las OPAs y /o trámites de ANLA resultado de la actualización de la herramienta de análisis de la oferta institucional </t>
  </si>
  <si>
    <t>Ajuste realizado en SUIT</t>
  </si>
  <si>
    <t>Formato integrado de RAEE
Formato integrado 309
Actualización Prueba dinámica</t>
  </si>
  <si>
    <t>Actividad en proceso se identifico la necesidad de formato integrado de RAEE, 309 y actualización de Prueba dinamica.</t>
  </si>
  <si>
    <t>Formato 309 SUIT
Reporte tramites publicados
Estado inscritos tramites SUIT</t>
  </si>
  <si>
    <t>Actividad en proceso se inscribio trámite 309 pendiente incluir formularios por parte de OAP teniendo en cuenta rol de administrador</t>
  </si>
  <si>
    <t xml:space="preserve">Difundir información sobre la oferta institucional de trámites y otros procedimientos en lenguaje claro y de forma permanente a los usuarios de los trámites teniendo en cuenta la caracterización. 
Incluir  campañas de difusión sobre la estrategia de racionalización que se implementará en la vigencia,  los beneficios que obtienen los usuarios con las mejoras realizadas al(os) trámite(s), entre otros. 
 Igualmente  realizar campañas internas de difusión y estrategias que busquen la apropiación de las mejoras de los trámites en los servidores públicos de la entidad de su implementación. 
</t>
  </si>
  <si>
    <t>Definir la información, ciudadanos o grupos de valor a los cuales se les divulgara la oferta institucional y establecer los requerimientos para la estrategia de comunicación</t>
  </si>
  <si>
    <t xml:space="preserve">SIPTA-SELA </t>
  </si>
  <si>
    <t>COMUNICACIONES</t>
  </si>
  <si>
    <t>Matriz de contenido de la información, relacionando a quienes se les divulgará la oferta institucional</t>
  </si>
  <si>
    <t xml:space="preserve">Actividad Finalizada. Para el periodo de reporte se gestionó mediante el trabajo articulado la matriz de comunicaciones </t>
  </si>
  <si>
    <t>Matriz de comunicaciones</t>
  </si>
  <si>
    <t xml:space="preserve">Diseñar la estrategia de comunicación para dar a conocer la oferta institucional de trámites, servicios y reportes, la estrategia de racionalización(interna y externa) y los beneficios que obtienen los usuarios. </t>
  </si>
  <si>
    <t>Estrategia de comunicación diseñada y cronograma de implementación</t>
  </si>
  <si>
    <t>Estrategia de comunicaciones
Insumo campaña oferta institucional</t>
  </si>
  <si>
    <t>Actividad Finalizada. Para el periodo de re+K14:L15porte se gestionó estrategia de comunicaciones e insumo de campaña de oferta institucional 2023</t>
  </si>
  <si>
    <t>Actividad Finalizada. Para el periodo de reporte se gestionó estrategia de comunicaciones e insumo de campaña de oferta institucional 2023</t>
  </si>
  <si>
    <t xml:space="preserve">Ejecutar la estrategia de comunicación para dar a conocer la oferta institucional de trámites, servicios y reportes, la estrategia de racionalización(interna y externa) y los beneficios que obtienen los usuarios. </t>
  </si>
  <si>
    <t xml:space="preserve">Ejecución de la Estrategia de comunicación según cronograma establecido </t>
  </si>
  <si>
    <t xml:space="preserve">Correo de solicitud de campaña de oferta institucional </t>
  </si>
  <si>
    <t>Actividad en proceso de diseño de piezas y campaña por parte del equipo de comunicaciones</t>
  </si>
  <si>
    <t xml:space="preserve">Campaña oferta institucional
Piezas a un clic
Ajuste web tramites y servicios
Boton de trámites </t>
  </si>
  <si>
    <t>Actividad en proceso salida de campaña de oferta institucional, diseño de campaña a un clic, ajuste generar home atencion a la ciudadania, creacion de boton de tramites y servicios, inclusión de descripcion de tramites en home de transparencia</t>
  </si>
  <si>
    <t xml:space="preserve">Identificar criterios o fuentes de información para priorizar los trámites que deberían ser racionalizados por la entidad (Ej: quejas, volumen de solicitudes, costos, Planes de desarrollo, entre otros)  que permita evaluar la satisfacción de los grupos de valor respecto a las acciones de racionalización implementadas. 
</t>
  </si>
  <si>
    <t>Consolidación de la información relacionada con el número de solicitudes por trámite y  servicio que ingresaron entre el 01/11/2022 al 31/10/2023</t>
  </si>
  <si>
    <t>Reporte con el número de solicitudes por trámite</t>
  </si>
  <si>
    <t>La acción está programada para iniciar en el mes de Noviembre</t>
  </si>
  <si>
    <t>Generar reporte de consolidación de la información relacionada con el tiempo de atención de cada solicitud por trámite y  servicio que ingresaron entre el 01/11/2022 al 31/10/2023</t>
  </si>
  <si>
    <t>Reporte del análisis de trámites con mayor frecuencia</t>
  </si>
  <si>
    <r>
      <rPr>
        <sz val="10"/>
        <color rgb="FFFF0000"/>
        <rFont val="Arial Narrow"/>
        <family val="2"/>
      </rPr>
      <t xml:space="preserve">Consultar a los usuarios externos mediante la aplicación de la encuesta </t>
    </r>
    <r>
      <rPr>
        <b/>
        <sz val="10"/>
        <color rgb="FFFF0000"/>
        <rFont val="Arial Narrow"/>
        <family val="2"/>
      </rPr>
      <t>"medición de la experiencia ciudadana"</t>
    </r>
    <r>
      <rPr>
        <sz val="10"/>
        <color rgb="FFFF0000"/>
        <rFont val="Arial Narrow"/>
        <family val="2"/>
      </rPr>
      <t xml:space="preserve"> semestralmente,  sobre cuáles son los trámites más engorrosos, complejos, costosos, que afectan la competitividad, etc.</t>
    </r>
  </si>
  <si>
    <t xml:space="preserve">SMPCA </t>
  </si>
  <si>
    <t xml:space="preserve"> Encuesta de satisfacción aplicada y análisis de resultados</t>
  </si>
  <si>
    <t>Correo SMCPA
Reporte I semestre 2023</t>
  </si>
  <si>
    <t>Actividad en proceso: Se cuenta con los reusultados de satisfacción del I semestre de 2023</t>
  </si>
  <si>
    <t>Generar reporte de los  trimestres de los trámites con mayor cantidad de quejas y reclamos desde 01/10/2022 al 30/09/2023</t>
  </si>
  <si>
    <t xml:space="preserve"> Cuatro (4)  Informes de reporte, entregables en las siguientes fechas : 01/30/2023, 04/30/2023,07/30/2023 y 10/30/2023</t>
  </si>
  <si>
    <t>La acción está programada para iniciar en el mes de Octubre</t>
  </si>
  <si>
    <t>Identificación de los trámites de la entidad fueron observados por parte de auditorías externas de acuerdo con el Plan Anual de Auditoria con corte al 30 septiembre</t>
  </si>
  <si>
    <t>Informe sobre los trámites observados en auditoría externa durante la vigencia</t>
  </si>
  <si>
    <t xml:space="preserve">Realizar seguimiento periódico a través de reuniones bimensuales, para evidenciar los trámites más consultados en la entidad por los usuarios externos  </t>
  </si>
  <si>
    <t>SIPTA- SELA</t>
  </si>
  <si>
    <t>Evidencias seguimientos</t>
  </si>
  <si>
    <t>Correo de solicitud de datos trámites enero _febrero
Excel Temas mas consultados</t>
  </si>
  <si>
    <t>Actividad en proceso se solicita a SMPCA data de enero y febrero</t>
  </si>
  <si>
    <t>Correo de solicitud de datos trámites marzo, abril, mayo - junio
Excel Temas mas consultados</t>
  </si>
  <si>
    <t>Actividad en proceso: Se cuenta con los datos del I semestre</t>
  </si>
  <si>
    <t>Identificación de los trámites de mayor tarifa para usuarios en la vigencia</t>
  </si>
  <si>
    <t>Listado de los trámites de mayor tarifa para usuarios realizando comparativo resultados 2022 - 2023</t>
  </si>
  <si>
    <t xml:space="preserve">Análisis de resultados que involucre la medición de la encuesta de experiencia ciudadana, los reportes trimestrales, los trámites con mayor tarifa, y otros criterios establecidos en la política de racionalización de trámites con el fin de realizar la priorización de trámites a racionalizar   2024
</t>
  </si>
  <si>
    <t>Documento con análisis de resultados</t>
  </si>
  <si>
    <t>Realizar por lo menos un ejercicio de participación ciudadana para priorizar los trámites que deberían ser racionalizados por la entidad</t>
  </si>
  <si>
    <t xml:space="preserve">De acuerdo a los resultados de priorización de trámites  seleccionar dos grupos focales para realizar un ejercicio de participación ciudadana que permita recibir y complementar  información directa de los usuarios, que fortalezca la mejora de los trámites  para la estrategia 2024 </t>
  </si>
  <si>
    <t>Dos grupos focales definidos</t>
  </si>
  <si>
    <t>Priorizar los trámites a racionalizar de acuerdo con los criterios definidos y formular la estrategia de racionalización de trámites cumpliendo con los parámetros establecidos por la política de racionalización de trámites</t>
  </si>
  <si>
    <t xml:space="preserve"> Formular la estrategia de racionalización de trámites de la vigencia 2024</t>
  </si>
  <si>
    <t>Estrategia de racionalización de trámites 2024 registrada en SUIT</t>
  </si>
  <si>
    <t>Registrar la estrategia en los plazos establecidos y conforme el SUIT</t>
  </si>
  <si>
    <t>Publicar la estrategia de racionalización de trámites en la sección de Transparencia y Acceso a la Información de la página web de la entidad</t>
  </si>
  <si>
    <t>Publicar la estrategia de racionalización de trámites  en la sección de Transparencia y Acceso a la Información de la página web de la entidad OAP</t>
  </si>
  <si>
    <t>soporte de la publicación en página web</t>
  </si>
  <si>
    <t>La estrategia de racionalización de trámites, esta publicada en el botón de transparencia. 5. Trámites, 5.1.3. Estrategia de Racionalización de trámites. 
chrome-extension://efaidnbmnnnibpcajpcglclefindmkaj/https://www.anla.gov.co/images/documentos/estrategias/2023-04-04-anla-estrategia_racionalizacion-de-Tramites-2023.pdf</t>
  </si>
  <si>
    <t>Actividad Finalizada para el período de reporte, si se realiza alguna modificación a la estrategia de racionalización 2023, se hará la publicación correspondiente</t>
  </si>
  <si>
    <t>Adelantar las mejoras normativas, administrativas o tecnológicas a los trámites propuestos a racionalizar</t>
  </si>
  <si>
    <t xml:space="preserve">Desarrollo del plan establecido en la estrategia de evaluación de licencias asociados a los trámites a racionalizar </t>
  </si>
  <si>
    <t>SELA</t>
  </si>
  <si>
    <t>Reporte PAI</t>
  </si>
  <si>
    <t xml:space="preserve">Correo de solicitud a responsables SELA
PDT Estrategia de Evaluación I TRIM 2023
gráfica estrategia I timestre 2023 </t>
  </si>
  <si>
    <t>Actividad en proceso en el segundo reporte de la política se integrara el avance</t>
  </si>
  <si>
    <t>Correo de justificación SELA
Presentación</t>
  </si>
  <si>
    <t>Actividad en proceso: Desde la dependencia se esta realizando una revisión integral de la estrategia de evaluación con el fin de identifcar valores agregados y alineación con el PND.</t>
  </si>
  <si>
    <t xml:space="preserve">Ejecución de acciones vigentes enmarcadas en el plan de  mejoramiento interno  relacionado con trámites racionalizados según el plan de auditoria interna y sus resultados. </t>
  </si>
  <si>
    <t>SIPTA</t>
  </si>
  <si>
    <t>Reportes trimestrales del avance de las actividades de cada acción formulada.</t>
  </si>
  <si>
    <t>PMI interno</t>
  </si>
  <si>
    <t>Actividad en proceso PMI: A corte de 31 de marzo no se tienen alertas respecto de las acciones planteadas para las acciones vigentes de la SIPTA, se reportara el 17 de abril el avance integral a la OCI de acuerdo con lo establecida por esta oficina.</t>
  </si>
  <si>
    <t>Actividad en proceso PMI: A corte de 30 de junio  no se tienen alertas respecto de las acciones planteadas para las acciones vigentes de la SIPTA, se reportara el avance integral a la OCI de acuerdo con lo establecida por esta oficina.</t>
  </si>
  <si>
    <t xml:space="preserve">(4)Proyectos de desarrollo tecnológico asociado a mejoras en la captura de información y operación de las normas misionales priorizadas con producción:
*30 de junio 2023 Prueba Dinamica
*30 de Abril  2023 Envases y Empaques
*30 Noviembre2023  RAEE 
*No Cites, inicia cuando termine uno de los tres anteriores ( vigencia 2023) 
*(1)Documento de análisis de requerimientos del proceso de evaluación de licencias ambientales 
</t>
  </si>
  <si>
    <t>reporte desarrollos a junio  2022</t>
  </si>
  <si>
    <t xml:space="preserve">Estado desarrollo OTI SIPTA
Avance SELA OTI
Flujo VPD DAA
Avance proceso DAA, VPD, LA
</t>
  </si>
  <si>
    <t xml:space="preserve">Actividad en proceso, se esta adelantando las jornadas con la OTI, en cuanto a los insumos y monitoreo del avance de los desarrollos propuestos para la vigencia 2023 </t>
  </si>
  <si>
    <t xml:space="preserve">Estado desarrollo OTI SIPTA: Retrasado en entrega de EYE, En proceso PDA, Se gestiona un RAEE contingencia en proceso de ajuste de funcionamiento
Avance SELA OTI
Flujo VPD DAA
Avance proceso DAA, VPD, LA
</t>
  </si>
  <si>
    <t>Actualizar la información de los trámites racionalizados en el SUIT</t>
  </si>
  <si>
    <t>Mantener actualizado SUIT frente a las OPA y /o trámites de ANLA, de acuerdo a lo planteado en la estrategia de racionalización</t>
  </si>
  <si>
    <t>Plataforma SUIT actualizada/ 3 reportes de los ajustes realizados de ser necesarios</t>
  </si>
  <si>
    <t>Reporte SUIT_ Tramites publicados</t>
  </si>
  <si>
    <t>Actividad en proceso reporte SUIT trámites publicados</t>
  </si>
  <si>
    <t>Actividad en proceso reporte SUIT trámites publicados, se realizo revisión integral de links, punto de atencion y resolución de cobros</t>
  </si>
  <si>
    <t>Diligenciar datos de operación de los trámites y otros procedimientos en el SUIT</t>
  </si>
  <si>
    <t xml:space="preserve">Mantener actualizado SUIT con relación a los datos de operación </t>
  </si>
  <si>
    <t xml:space="preserve">SELA-SIPTA </t>
  </si>
  <si>
    <t>Plataforma SUIT actualizada/ Reportes mensuales datos de operación</t>
  </si>
  <si>
    <t>Reporte SUIT Datos operación</t>
  </si>
  <si>
    <t xml:space="preserve">Actividad en proceso reporte SUIT datos de operación enero, febrero, marzo </t>
  </si>
  <si>
    <t>Reporte datos de operación</t>
  </si>
  <si>
    <t xml:space="preserve">Actividad en proceso reporte SUIT datos de operación abril, mayo, junio </t>
  </si>
  <si>
    <t>Implementar mecanismos que permitan cuantificar los beneficios de la racionalización hacia los usuarios, en términos de reducciones de costos, tiempos, requisitos, interacciones con la entidad y desplazamientos</t>
  </si>
  <si>
    <t xml:space="preserve">Continuar con el trabajo iniciado en 2021 de la propuesta de mecanismo de implementación para cuantificar los beneficios  de los trámites racionalizados </t>
  </si>
  <si>
    <t>Definir el grupo de trabajo producto de la acción, por parte de las subdirección encargadas</t>
  </si>
  <si>
    <t>Actividad en proceso se validará con la coordinación de instrumentos disponibilidad de profesional para el producto, adicionalmente a la fecha no se ha materializado ninguna accion de mejora para medir los beneficios.</t>
  </si>
  <si>
    <t xml:space="preserve">
Se revisa documento, Propuesta de Cuantificación de beneficios a usuarios por acciones de racionalización de trámites se inicia analisis para generar una propuesta para medir los beneficios por acciones administrativas</t>
  </si>
  <si>
    <t>Actividad en proceso se inicia monitoreo de salida a producción de desarrollo de interoperabilidad con MINCIT  para medir beneficios de usuarios</t>
  </si>
  <si>
    <t>Identificar si como consecuencia de la implementación de las acciones de racionalización se han disminuido los riesgos de corrupción que se puedan estar presentando.</t>
  </si>
  <si>
    <t xml:space="preserve">Capacitar a control disciplinario interno disciplinario cuales trámites se han racionalizados, con el fin de identificar posibles riesgos de corrupción que se pueden estar presentando y definir la orientación de las jornadas de socialización de función preventiva. </t>
  </si>
  <si>
    <t>SIPTA _SELA</t>
  </si>
  <si>
    <t>CONTROL DISCIPLINARIO  INTERNO</t>
  </si>
  <si>
    <t>Evidencia de jornada de capacitación</t>
  </si>
  <si>
    <t>Presentación 
Listado de Asistencia</t>
  </si>
  <si>
    <t>Actividad Finalizada. Para el periodo de reporte se gestionó capacitación con el equipo de la OCID 2023</t>
  </si>
  <si>
    <t xml:space="preserve">Generar trimestralmente el reporte de seguimiento de la línea de ética relacionados directamente con los trámites racionalizados </t>
  </si>
  <si>
    <t>OAJ-SIPTA-SELA</t>
  </si>
  <si>
    <t>Documento Informe trimestral</t>
  </si>
  <si>
    <t>Reporte linea de ética</t>
  </si>
  <si>
    <t>Actividad en proceso se recibido reporte de línea de ética OCID</t>
  </si>
  <si>
    <t xml:space="preserve">Realizar tres jornadas de función preventiva con los usuarios de los trámites racionalizados que disminuyan los riesgos de corrupción que se puedan estar presentando </t>
  </si>
  <si>
    <t>Actas de reuniones- Acciones implementadas en caso de ser necesario</t>
  </si>
  <si>
    <t>Actividad programada para inicio en Abril</t>
  </si>
  <si>
    <t>Soporte presentaciones OCID y SELA
Soporte listado de asistencia</t>
  </si>
  <si>
    <t>Actividad en proceso se realizo jornada de sensibilización con SELA</t>
  </si>
  <si>
    <t>DEFENSA JURÍDICA</t>
  </si>
  <si>
    <t>Implementar las acciones que permitan mantener una adecuada gestión del ciclo de defensa jurídica en la entidad</t>
  </si>
  <si>
    <t>Cumplir los lineamientos establecidos por la ANDJE para promover la adecuada gestión judicial de las entidades públicas</t>
  </si>
  <si>
    <t>Formulación Plan de  Acción Politica de Defensa Jurídica 2023</t>
  </si>
  <si>
    <t>PESO ACTIVIDAD</t>
  </si>
  <si>
    <t>PESO POR ACCIO</t>
  </si>
  <si>
    <t>Contar con  estrategias de defensa focalizadas en la reiteración,  la complejidad de los casos y el impacto del caso en términos de pretensiones, posibilidad de éxito, visibilidad ante los medios de comunicación, entre otros.</t>
  </si>
  <si>
    <t>1. Actualizar y estandarizar la información cargada en el Ekogui relacionada con el año estimado de la terminación de los procesos, que tiene un impacto en los recursos que aporta la ANLA al Fondo de Contingencias de las Entidades Estatales.</t>
  </si>
  <si>
    <t>Coordinador del Grupo de Defensa Jurídica</t>
  </si>
  <si>
    <t>Grupo de Defensa Jurídica</t>
  </si>
  <si>
    <t>Ekogui actualizado</t>
  </si>
  <si>
    <t>E1_Promedio Terminación
E2_Revisión Año estimatorio terminación</t>
  </si>
  <si>
    <t>Avance: Se tienen 649 procesos judiciales activos, de los cuales se han ajustado 380 procesos, según las instrucciones relacionadas con el año estimado de terminación.</t>
  </si>
  <si>
    <t>E1_Revisión Año estimatorio terminación</t>
  </si>
  <si>
    <t>Avance: Se tienen 651 procesos judiciales activos, de los cuales se han ajustado 582 procesos, según las instrucciones relacionadas con el año estimado de terminación.
E1_Revisión Año estimatorio terminación</t>
  </si>
  <si>
    <t>2. Seguimiento trimestral al módulo de comité de conciliación y al prejudicial en eKOGUI</t>
  </si>
  <si>
    <t>E3_Acta revision comité</t>
  </si>
  <si>
    <t>Se realizó mesa de trabajo para la revisión del modulo de comité de conciliación el dia 31 de marzo de 2023.</t>
  </si>
  <si>
    <t>E2_Acta 2 revision comité</t>
  </si>
  <si>
    <t>Se realizó mesa de trabajo para la revisión del modulo de comité de conciliación el dia 30 de junio de 2023.
E2_Acta 2 revision comité</t>
  </si>
  <si>
    <t>Transparencia, Acceso a la Información Pública y Lucha Contra la Corrupción</t>
  </si>
  <si>
    <t>Articular las acciones necesarias, así como garantizar el ejercicio del derecho fundamental de acceder a la información pública a los ciudadanos y responderles de buena fe, de manera adecuada, veraz, oportuna y gratuita a sus solicitudes de acceso a la información pública.</t>
  </si>
  <si>
    <t>Adoptar todas las iniciativas necesaria, para un adecuado acceso a la información de los ciudadanos a nuestra página web y cumplir con todos los lineamientos que nos permitan la implementación de la política de Transparencia, Acceso a la Información Pública y Lucha Contra la Corrupción</t>
  </si>
  <si>
    <t>CATEGORIA</t>
  </si>
  <si>
    <t>Transparencia Pasiva</t>
  </si>
  <si>
    <t>Publicar cuatro(4) informes de   seguimiento a PQRSD y ECOs.</t>
  </si>
  <si>
    <t>Publicar el informe de seguimiento a PQRSD y ECOs con corte a diciembre 31 de 2022</t>
  </si>
  <si>
    <t>Link de publicación en la Pagina web</t>
  </si>
  <si>
    <t>https://www.anla.gov.co/01_anla/ciudadania/atencion-al-ciudadano/informes-de-peticiones-quejas-y-reclamos</t>
  </si>
  <si>
    <t>El informe fue presentado en CIGD y se publicó el 13 de marzo de 2023</t>
  </si>
  <si>
    <t>Se valida la publicación en la pagina web, sección de atención y servicio a la ciudadanía</t>
  </si>
  <si>
    <t>Publicar el informe de seguimiento a PQRSD y ECOs con corte a marzo 31 de 2023</t>
  </si>
  <si>
    <t>https://www.anla.gov.co/images/documentos/informes/2023-04-26-inf-pqrsd-1-trim-2023.pdf</t>
  </si>
  <si>
    <t>Se publicó informe de gestión de PQRSD el 26 de abril de 2023</t>
  </si>
  <si>
    <t>Publicar el informe de seguimiento a PQRSD y ECOs con corte a junio 30 de 2023</t>
  </si>
  <si>
    <t>Publicar el informe de seguimiento a PQRSD y ECOs con corte a septiembre 30 de   2023</t>
  </si>
  <si>
    <t>Transparencia Activa</t>
  </si>
  <si>
    <t xml:space="preserve"> Cumplir los lineamientos establecidos en el anexo 1 de la Resolución 1519 de 2022 respecto a la Accesibilidad Web</t>
  </si>
  <si>
    <t>Elaborar los videos o elementos multimedia con subtítulos y audio descripción (cuando no tiene audio original), como también su respectivo guion en texto.</t>
  </si>
  <si>
    <t>Link de publicación de videos o elementos multimedia con subtítulos y audio descripción  (cuando no tiene audio original), como también su respectivo guion en texto.</t>
  </si>
  <si>
    <t>https://www.youtube.com/results?search_query=anla</t>
  </si>
  <si>
    <t>Los videos producidos durante la vigenicia 2023 en el primer trimestre ya cuenta con subtitulos inlcuidos y closed caption en los mismos</t>
  </si>
  <si>
    <t>Garantizar que  los formularios o casillas de información tengan advertencias e instrucciones claras con varios canales sensoriales (p. ej. Campos con asterisco obligatorios, colores, ayuda sonora, mayúscula sostenida)</t>
  </si>
  <si>
    <t>Link  donde estén ubicados los formularios o casillas de información para que se verifique si tienen advertencias bien ubicadas y señaladas, que se puedan leer adecuadamente con un software o aplicativo de accesibilidad, y en colores diferentes.</t>
  </si>
  <si>
    <t xml:space="preserve">* Plan de trabajo
* Pruebas de criterio de accesibilidad  -Fase 1 
</t>
  </si>
  <si>
    <t>Se define plan de trabajo para definir las acciones que permitan contar con formlarios que cumplan los criterios de accesibilidad, acorde a los requerimientos normativos</t>
  </si>
  <si>
    <t xml:space="preserve">https://anla.sharepoint.com/:b:/s/OAP/EZMbjS4CiUtOvl97ZMSrx14B1voOuugjnvNH3ZrXVryNrw?e=mKDRNZ
</t>
  </si>
  <si>
    <r>
      <rPr>
        <b/>
        <sz val="8"/>
        <color rgb="FF000000"/>
        <rFont val="Arial"/>
      </rPr>
      <t xml:space="preserve">Actividad Finalizada
</t>
    </r>
    <r>
      <rPr>
        <sz val="8"/>
        <color rgb="FF000000"/>
        <rFont val="Arial"/>
      </rPr>
      <t xml:space="preserve">* Validación de criterios de accesibilidad - Fase I
* Entrega de documento de 01-PQRS-criterios-accesibilidad-fase1-validacion-28032023-al-28042023-EVIDENCIAS.pdf https://anla.sharepoint.com/:b:/s/OAP/EXP0u3bg6DtGrT2A6JvFUPwB1qsqn5fTKxIRRN1W7f0ntA?e=9fXkoU
* Entrega de documento de 01-PQRS-criterios-accesibilidad-fase1-validacion-28032023-al-28042023-MATRIZ.pdf, para acciones de adecuación de criterios.
https://anla.sharepoint.com/:b:/s/OAP/ERdQnAXtsCpKoactmZ9C4YcBMurZBsmMUYexP6JT3BCz5w?e=7m8YGO
</t>
    </r>
    <r>
      <rPr>
        <b/>
        <sz val="8"/>
        <color rgb="FF000000"/>
        <rFont val="Arial"/>
      </rPr>
      <t xml:space="preserve">Actividad Finalizada
</t>
    </r>
    <r>
      <rPr>
        <sz val="8"/>
        <color rgb="FF000000"/>
        <rFont val="Arial"/>
      </rPr>
      <t xml:space="preserve">* Validación de criterios de accesibilidad - Fase I
* Entrega de documento de 02-DENUNCIAS-criterios-accesibilidad-fase1-validacion-01052023-al-01062023-EVIDENCIAS.pdf
https://anla.sharepoint.com/:b:/s/OAP/EdeMI3fMroNFgcoPIjv0yh4BI0alOE_MOI3tYZ2wtq_Xrg?e=0KwpaD
* Entrega de documento de 02-DENUNCIAS-criterios-accesibilidad-fase1-validacion-01052023-al-01062023-MATRIZ.pdf, para acciones de adecuación de criterios.
https://anla.sharepoint.com/:b:/s/OAP/Eea316ADvZZNv-Woebx7ClkBrjGujp218tm12YITgA71vA?e=8S2Yi4
</t>
    </r>
    <r>
      <rPr>
        <b/>
        <sz val="8"/>
        <color rgb="FF000000"/>
        <rFont val="Arial"/>
      </rPr>
      <t xml:space="preserve">Actividad Finalizada
</t>
    </r>
    <r>
      <rPr>
        <sz val="8"/>
        <color rgb="FF000000"/>
        <rFont val="Arial"/>
      </rPr>
      <t>* Actualización de plan de trabajo:  documentoplan de trabajo - transforms - Final v3 - JUN2023.pdf</t>
    </r>
  </si>
  <si>
    <t>Garantizar que  los documentos que se publican  (Word, Excel, PDF, PowerPoint, etc.) cumplan con los criterios de accesibilidad establecidos en el Anexo 1 de la Resolución 1519 de 2020 para ser consultados fácilmente por cualquier persona</t>
  </si>
  <si>
    <t xml:space="preserve">Comunicaciones
</t>
  </si>
  <si>
    <t>Inventario de documentos publicados con criterios de accesibilidad definidos en el anexo 1 de la Resolución 1519 de 2020</t>
  </si>
  <si>
    <t>Publicar  el calendario de eventos y fechas clave relacionadas con sus procesos misionales.</t>
  </si>
  <si>
    <t>Publicar el calendario de eventos y fechas clave relacionadas con sus procesos misionales.</t>
  </si>
  <si>
    <t>Todos los grupos de trabajo</t>
  </si>
  <si>
    <t>Calendario actualizado y publicado</t>
  </si>
  <si>
    <t xml:space="preserve">- Evidencia Calendario de eventos y actividades.pptx
https://www.anla.gov.co/participa-calendario-de-actividades </t>
  </si>
  <si>
    <t xml:space="preserve">ya se encuentra publicado y actualizado con los eventos vigentes en la actualidad y con un responsable designado por parte de la SMPCA para su actualización </t>
  </si>
  <si>
    <t>se valida link</t>
  </si>
  <si>
    <t xml:space="preserve"> Publicar la ejecución de los contratos</t>
  </si>
  <si>
    <t>Publicar el estado de la ejecución de los contratos, indicando: 
a.  Fecha de inicio y finalización.
b. Valor del contrato.
c. Porcentaje de ejecución.
d. Recursos totales desembolsados o pagados.
e. Recursos pendientes de ejecutar.
f. Cantidad de otrosíes y adiciones realizadas  (y sus montos).</t>
  </si>
  <si>
    <t>Grupo de Gestión Contractual
OTI</t>
  </si>
  <si>
    <t>Contratos publicados con los 6 criterios que exige el anexo 2 de la Resolución 1519 de 2020</t>
  </si>
  <si>
    <t>De acuerdo con las reuniones sostenidas con OTI debido a que es un tema tecnológico
esta información depende del Gestor Integral de Cuentas - GIC, por lo tanto se va a solicitar ante el Comité el cambio de responsable donde sea la OTI quien reporte únicamente dicha información</t>
  </si>
  <si>
    <t>https://www.anla.gov.co/transparencia</t>
  </si>
  <si>
    <t>Se cargaron las ejecuciones contractuales, el enlace remite a SECOP donde se encuentra la información de los contratos.</t>
  </si>
  <si>
    <t>Se validan LIKNS se debe ajustar consulta de 2023</t>
  </si>
  <si>
    <t>Elaborar e incluir en el menú "participa" el calendario con las acciones y plazos propuestas en la estrategia anual de participación ciudadana.</t>
  </si>
  <si>
    <t>Grupo de participación Ciudadana</t>
  </si>
  <si>
    <t>Un (1) Calendario publicado con las acciones y plazos propuestas en la estrategia anual de participación ciudadana.</t>
  </si>
  <si>
    <t xml:space="preserve">- Evidencia Calendario de eventos y actividades/Botón Participa
https://www.anla.gov.co/participa-calendario-de-actividades </t>
  </si>
  <si>
    <t>Se publicó el calendario de eventos en el Botón Participa, la SMPCA es la dependencia responsable de su actualización</t>
  </si>
  <si>
    <r>
      <rPr>
        <sz val="11"/>
        <color rgb="FF000000"/>
        <rFont val="Calibri"/>
        <family val="2"/>
        <scheme val="minor"/>
      </rPr>
      <t xml:space="preserve">Botón Participa - Calendario de actividades y eventos
</t>
    </r>
    <r>
      <rPr>
        <u/>
        <sz val="11"/>
        <color rgb="FF0563C1"/>
        <rFont val="Calibri"/>
        <family val="2"/>
        <scheme val="minor"/>
      </rPr>
      <t xml:space="preserve">
https://www.anla.gov.co/participa-calendario-de-actividades</t>
    </r>
  </si>
  <si>
    <t>Se publicó el calendario de eventos en el Botón Participa, la SMPCA actualiza la sección con la programación de Audiencias Púbicas Ambientales</t>
  </si>
  <si>
    <t>se valida link, con el contenido mencionado en el reporte de seguimiento</t>
  </si>
  <si>
    <t>Elaborar la Encuesta de satisfacción sobre Transparencia y Acceso a la Información y ponerla a disponibilidad de la ciudadanía en la pagina web</t>
  </si>
  <si>
    <t>Disponer en la pagina web una encuesta de satisfacción sobre Transparencia y Acceso a la Información</t>
  </si>
  <si>
    <t>Encuesta de satisfacción sobre Transparencia y Acceso a la Información dispuesta en la página web</t>
  </si>
  <si>
    <t>evidencia ecuesta de satisfacción link de transparencia.pptx	100</t>
  </si>
  <si>
    <t xml:space="preserve">se realizo la construccion de un formulario en microsoft forms y se encuentra enlazado en el link de transparencia y acceso a la información </t>
  </si>
  <si>
    <t>se valida formulario</t>
  </si>
  <si>
    <t>Se valida formulario</t>
  </si>
  <si>
    <t xml:space="preserve">Realizar seguimientos trimestrales a los resultados de la encuesta de satisfacción sobre Transparencia y Acceso a la Información </t>
  </si>
  <si>
    <t xml:space="preserve">Tres informes (Junio 30, Septiembre y 30 noviembre 30  de 2023) de con resultados de la encuesta de satisfacción sobre Transparencia y Acceso a la Información </t>
  </si>
  <si>
    <t>Informe con resultados de seguimiento a encuesta de satisfacción de consultas a la página web</t>
  </si>
  <si>
    <t>Se elaboró informe por parte de comunicciones.</t>
  </si>
  <si>
    <t>Se valida evidencia. se requiere buscar un mecanismo para lograr mas participación por parte de los usuarios</t>
  </si>
  <si>
    <t>Actualizar y socializar  el esquema de publicación de contenidos web acorde a los lineamientos establecidos en el Anexo 2 de la Resolución 1519 de 2022</t>
  </si>
  <si>
    <t>Actualizar y publicar el esquema de publicación de contenidos web</t>
  </si>
  <si>
    <t>Todos los grupos de trabajo que tienen responsabilidades en el esquema de publicación de contenidos web</t>
  </si>
  <si>
    <t>Un esquema de publicación de contenidos web actualizado y publicado</t>
  </si>
  <si>
    <t>esquema de publicacion link transparencia web anla-1.xlsx</t>
  </si>
  <si>
    <t>Se realizó la construccion del esquema de publicación y actualización de acuerdo a la informacion contenida en el link de Transparencia y Acceso a la Informacion pero no se realizo la publicación por estar pendiente la socialización a las areas responsables de los contenido en el esquema</t>
  </si>
  <si>
    <t>Se deja registrado el reporte del trimestre pasado. por calamidd del profesiona que reporta en comunicaciones</t>
  </si>
  <si>
    <t>Realizar  socialización del esquema de publicación de contenidos web con los grupos de trabajo que tienen responsabilidad en  publicación de contenidos en la pagina web</t>
  </si>
  <si>
    <t>Evidencia de la socialización del esquema de publicación de contenidos web</t>
  </si>
  <si>
    <t>Realizar seguimiento trimestral al cumplimiento de los lineamientos establecidos en la Resolución 1519 de 2020. (Anexos 1 y 2)</t>
  </si>
  <si>
    <t>Realizar tres seguimientos para validar el cumplimiento de la Resolución 1519 de 2020</t>
  </si>
  <si>
    <t>Matriz con seguimiento de publicación de contenidos web acorde a la Resolución 15 19 de 2020 (Abril 30, julio 31 y octubre 31 de 2023)</t>
  </si>
  <si>
    <t>Notificar a través de memorando  los incumplimientos del esquema de publicación de contenidos web a los grupos responsables</t>
  </si>
  <si>
    <t>Memorandos de notificación de incumplimientos</t>
  </si>
  <si>
    <t>RITA</t>
  </si>
  <si>
    <t>Realizar la socialización al interior de la entidad de la operatividad de la Red Interinstitucional de Transparencia y Anticorrupción -RITA</t>
  </si>
  <si>
    <t>Socialización Interna  del Manual de  la Red Interinstitucional de Transparencia y Anticorrupción -RITA</t>
  </si>
  <si>
    <t>Evidencia de la jornada de socialización del Manual de  la Red Interinstitucional de Transparencia y Anticorrupción -RITA</t>
  </si>
  <si>
    <t>Pieza de comunicación con contenido de procedimiento ITA, se remiten correos electrónicos</t>
  </si>
  <si>
    <t>Se creo pieza de socialización reporte ITA, se socialzó a traves de corre electrónico</t>
  </si>
  <si>
    <t xml:space="preserve">se valida socialización </t>
  </si>
  <si>
    <t>Realizar el seguimiento y evaluación del desempeño institucional</t>
  </si>
  <si>
    <t>Cumplir los requisitos establecidos en la dimensión 4 del Modelo Integrado de Planeación y Gestión.</t>
  </si>
  <si>
    <t>Dimensión No. 4:  Evaluación de resultados</t>
  </si>
  <si>
    <t>Promover ejercicios de evaluación en  las dependencias como parte del proceso de aprendizaje institucional</t>
  </si>
  <si>
    <t>Enviar mensualmente los memorandos de avance a la ejecución física y financiera a todas las dependencias</t>
  </si>
  <si>
    <t>Memorandos mensuales de avance</t>
  </si>
  <si>
    <t>Memorandos mensuales de avance del PAI enviados a las dependencias</t>
  </si>
  <si>
    <t>En los meses de enero, febrero y marzo se enviaron los memorandos de avance de ejecución física y financiera a todas las dependencias de la entidad</t>
  </si>
  <si>
    <t>Las evidencias aportadas se encuentran de acuerdo con la autoevaluación de la actividad</t>
  </si>
  <si>
    <t>En los meses de abril, mayo y junio se enviaron los memorandos de avance de ejecución física y financiera a todas las dependencias de la entidad</t>
  </si>
  <si>
    <t>Realizar seguimiento al desempeño de los indicadores de la dependencia a través de reuniones mensuales entre los jefes, coordinadores, líderes o Subdirectores con su equipo</t>
  </si>
  <si>
    <t xml:space="preserve">Soporte de las reuniones lideradas por el jefe del oficina o subdirector de la dependencia </t>
  </si>
  <si>
    <t>Soportes de socializaciones mensuales enviados por las dependencias</t>
  </si>
  <si>
    <t>Teniendo en cuenta que la modificación de esta actividad se dio el 13 de marzo en el comité institucional de gestión y desempeño, se adjuntan las evidencias de las dependencias que han socializado los indicadores de desempeño hasta esta fecha.
Desde el mes de abril empezará a regir está actividad de manera obligatoria para todas las dependencias.</t>
  </si>
  <si>
    <t>Se envían evidencias de las socialización realizadas por las dependencias y grupos (actas y listados de asistencia) en los meses de abril, mayo y junio. 
Las dependencias que no presentaron evidencias, a corte del 10 de julio, fueron: Subdirección Administrativa y Financiera y la Oficina Asesora Jurídica.
Las dependencias que presentaron evidencias incompletas, a corte del 10 de julio, fueron: Oficina de Control Interno (falto soportes de reuniones), Oficina de Tecnologías de la Información (falto abril), Oficina de Control Disciplinario Interno (falto abril y junio), Subdirección de Evaluación de Licencias Ambientales (falto mayo) y Subdirección de Permisos y Tramites Ambientales (falto abril en el grupo de certificaciones y vistos buenos y junio en todos los grupos).</t>
  </si>
  <si>
    <t>Realizar la evaluación del proceso de formulación y seguimiento del PAI, para la mejora continua de dicho instrumento</t>
  </si>
  <si>
    <t>Evaluación PAI realizada</t>
  </si>
  <si>
    <t>Se comenzará a trabajar por parte de la Jefe de la Oficina Asesora de Planeación y el Líder de Plan de Acción Institucional a partir del mes de abril para realizar la evaluación de la vigencia anterior.</t>
  </si>
  <si>
    <t>E1. Lista de asistencia Reunión PAI 5/5/2023
E2. Acta de reunión 23/5/2023
E3. Formulario de evaluación PAI</t>
  </si>
  <si>
    <t>El 5 de mayo del 2023 se realizó reunión con equipo PAI para determinar la viabilidad de mantener la acción en la política de seguimiento y evaluación al desempeño institucional, de igual manera, esta retroalimentación se realizó con la jefe de Oficina Asesora de Planeación, quien dio el lineamiento de continuar con la acción dándole un enfoque de encuesta.
Por lo anterior, se realizó reunión el  23 de mayo del 2023 con el equipo PAI para determinar las preguntas que serían aplicadas a subdirectores, jefes de oficina, coordinadores y enlaces PAI de las dependencias.</t>
  </si>
  <si>
    <t xml:space="preserve">Utilizar la información proveniente de los ejercicios de seguimiento y evaluación para identificar los aspectos donde se puede mejorar </t>
  </si>
  <si>
    <t>Publicar trimestralmente el avance del Plan de Acción Institucional para consulta de la ciudadanía</t>
  </si>
  <si>
    <t>Resultados PAI publicado trimestralmente</t>
  </si>
  <si>
    <t>E1. Informe de avance de indicadores PAI 1er trimestre 2023
E2. Correo de solicitud de publicación del avance</t>
  </si>
  <si>
    <t>Se realizó publicación en la página web de la entidad del avance al primer trimestre de indicadores PAI 2023.</t>
  </si>
  <si>
    <t>Analizar los resultados del seguimiento del Plan Estratégico Institucional</t>
  </si>
  <si>
    <t>Memorando semestral seguimiento PEI</t>
  </si>
  <si>
    <t>Publicar semestralmente el avance del Plan Estratégico Institucional para la consulta de la ciudadanía</t>
  </si>
  <si>
    <t>Resultados PEI publicados semestralmente</t>
  </si>
  <si>
    <t xml:space="preserve">Gestión Documental </t>
  </si>
  <si>
    <t>Lograr mayor eficiencia en la implementación de la gestión documental y en la administración de archivos para propiciar transparencia en la gestión pública y el acceso a los archivos como garante de los derechos de los ciudadanos</t>
  </si>
  <si>
    <t>Todas las entidades públicas deben incorporar en su planeación institucional una hoja de ruta que permita implementar el desarrollo de la función archivística.</t>
  </si>
  <si>
    <t>SAF- Grupo de Gestión Documental</t>
  </si>
  <si>
    <t>Dimensión No. 3:  Comunicación</t>
  </si>
  <si>
    <t xml:space="preserve"> Plan de  Acción Politica de Gestión Documental 2023</t>
  </si>
  <si>
    <t>PESO</t>
  </si>
  <si>
    <t>PESO POR ACCION</t>
  </si>
  <si>
    <t>Estratégico</t>
  </si>
  <si>
    <t>Ejecutar el Plan de Trabajo del Programa de Gestión Documental - PGD</t>
  </si>
  <si>
    <t>Organizar y Digitalizar expedientes de archivo de la ANLA</t>
  </si>
  <si>
    <t>GRUPO DE GESTIÓN DOCUMENTAL</t>
  </si>
  <si>
    <t>Expedientes de archivo organizados y digitalizados</t>
  </si>
  <si>
    <t>R11 Organización y Digitalización</t>
  </si>
  <si>
    <t>Para este corte se ha realizado la organización de 172,09 metros lineales y se ha adelantado el proceso contractual de la digitalización</t>
  </si>
  <si>
    <t>Realizar las transferencias documentales</t>
  </si>
  <si>
    <t>Transferencias documentales formalizadas</t>
  </si>
  <si>
    <t>K12 Transferencias Documentales</t>
  </si>
  <si>
    <t>Se adelantó 1 de 17 transferencias documentales. Trransferencia realizada del Proceso cobro coactivo.</t>
  </si>
  <si>
    <t>R12 Transferencia OAJ</t>
  </si>
  <si>
    <t>Se realizó transferencia documental de la Oficina Asesora Juridica -OAJ</t>
  </si>
  <si>
    <t>Ejecutar la eliminación de Documentos según la aplicación de las TRD vigentes</t>
  </si>
  <si>
    <t>Inventario de documentos sujetos a eliminación según TRD para la vigencia 2022</t>
  </si>
  <si>
    <t>Para este corte no hubo documentos sujetos a eliminación</t>
  </si>
  <si>
    <t>R13 Acta eliminación documental</t>
  </si>
  <si>
    <t>Para este corte se realizó el inventario documental de eliminación para los documentos de apoyo con un total de 20.401 folios</t>
  </si>
  <si>
    <t>Implementar las TRD actualizadas de acuerdo con el cronograma definido</t>
  </si>
  <si>
    <t>Tablas de Retención Documental Implementadas</t>
  </si>
  <si>
    <t>K14 Implementación TRD</t>
  </si>
  <si>
    <t>Se realizó 2 de 40 implementaciones de TRD. Entre ellas esta: la Oficina de Control Interno y Grupo de Gestión Contractual</t>
  </si>
  <si>
    <t>R14 Implementación TRD</t>
  </si>
  <si>
    <t xml:space="preserve">Para este corte se realizó la implementación de 34 TRD </t>
  </si>
  <si>
    <t>Ok validado, teniendo en cuenta que el acumulado son 34 con corte del segundo trimestre y 3 del primer trimestre para un total del 37 TRD</t>
  </si>
  <si>
    <t>Actualizar las tablas de Retención Documental - TRD de acuerdo con los cambios en la estructura organizacional</t>
  </si>
  <si>
    <t>Radicar documentos con ajustes según concepto técnico emitido por el Archivo General de la Nación</t>
  </si>
  <si>
    <t>40 Tablas de Retención Documental - TRD convalidadas</t>
  </si>
  <si>
    <t>Para este corte no se realizó actividades debido a que inician en junio de 2023.</t>
  </si>
  <si>
    <t>Para este corte no hay avance</t>
  </si>
  <si>
    <t>Documental/Tecnológico</t>
  </si>
  <si>
    <t xml:space="preserve"> Implementar el Gestor Documental (ORFEO)</t>
  </si>
  <si>
    <t>Ejecutar proceso de pruebas</t>
  </si>
  <si>
    <t>GRUPO DE GESTIÓN DOCUMENTAL
(OTI)</t>
  </si>
  <si>
    <t>Resultado de pruebas</t>
  </si>
  <si>
    <t>K16 Pruebas ORFEO</t>
  </si>
  <si>
    <t>Se realizó pruebas en ORFEO de correo electrónico, proceso de reparto, radicación salida e interna, proceso archivo
ACTIVIDAD FINALIZADA</t>
  </si>
  <si>
    <t>Crear ambientes en ORFEO</t>
  </si>
  <si>
    <t>Ambientes definidos en el sistema</t>
  </si>
  <si>
    <t>https://orfeo.anla.gov.co:4434
Se adjunta enlace del ambiente del Gestor Documental
ACTIVIDAD FINALIZADA</t>
  </si>
  <si>
    <t>Operar el Gestor Documental</t>
  </si>
  <si>
    <t>Gestor Documental operando</t>
  </si>
  <si>
    <t>K18 Puesta en Marcha Gestor Documental</t>
  </si>
  <si>
    <t>El gestor documental se encuentra en proceso de implementación y en este corte se ha realizado campañas de divulgación y socialización.</t>
  </si>
  <si>
    <t>R18 Gestor Documental</t>
  </si>
  <si>
    <r>
      <t>Para este corte se implementó y se ha puesto en marcha el Gestor Documental ORFEO</t>
    </r>
    <r>
      <rPr>
        <b/>
        <sz val="10"/>
        <color rgb="FF000000"/>
        <rFont val="Arial"/>
        <family val="2"/>
      </rPr>
      <t xml:space="preserve">
ACTIVIDAD FINALIZADA</t>
    </r>
  </si>
  <si>
    <t>Realizar seguimiento mensual al plan de trabajo de implementacion del Gestor Documental</t>
  </si>
  <si>
    <t>Plan de trabajo con registro de seguimiento y cumplimiento de actividades</t>
  </si>
  <si>
    <t>K19 Plan de trabajo actividades Gestor Documental</t>
  </si>
  <si>
    <t>Para este corte se realizó las siguientes actividades: Pruebas y ajustes gestor documental - ORFEO, integraciones SILA, parametrización funcional, parametrización no funcional</t>
  </si>
  <si>
    <t xml:space="preserve"> Ejecutar el Plan de Trabajo del Plan Integral de Archivos PINAR</t>
  </si>
  <si>
    <t>Desarrollar las actividades definidas en el Plan de trabajo del PINAR</t>
  </si>
  <si>
    <t>Entregable pro cada actividad del plan de trabajo PINAR</t>
  </si>
  <si>
    <t>K20 Plan de trabajo PINAR
K20.1 Evidencias PINAR</t>
  </si>
  <si>
    <t>Para este corte se ha dado cumplimiento con las actividades definidas en el plan de trabajo tales como: socializaciones, elaboración de material de apoyo (gestor documental), planillas de control de temperatura y limpieza y transferencias documentales.</t>
  </si>
  <si>
    <t>R20 PINAR</t>
  </si>
  <si>
    <t>Para este corte se ha dado cumplimiento con las actividades definidas en el plan de trabajo tales como: socializaciones, elaboración de material de apoyo (gestor documental), planillas de control de temperatura y limpieza, actualización SIC, hojas de control, Formato Unico de Inventario Documental - FUID y transferencias documentales.</t>
  </si>
  <si>
    <t>Cultural</t>
  </si>
  <si>
    <t>Sensibilizar a las diferentes áreas de la Entidad sobre el proceso de Gestión Documental de la ANLA</t>
  </si>
  <si>
    <t>Realizar capacitaciones en Gestión Documental de acuerdo con el PIC</t>
  </si>
  <si>
    <t>Capacitaciones realizadas</t>
  </si>
  <si>
    <t>Para este corte se realizó capacitación de las generalidades del Grupo de Gestión Documental</t>
  </si>
  <si>
    <t>R21 Capacitaciones</t>
  </si>
  <si>
    <t>Para este corte se realizó 2 capacitaciones:
-Plan de Emergencias.
-Instrumentos Archivisticos</t>
  </si>
  <si>
    <t xml:space="preserve">Capacitar a los colaboradores de la ANLA sobre los archivos y su funcionamiento en las jornadas de  inducción y re-inducción </t>
  </si>
  <si>
    <t>Ocho (8) jornadas de inducción y re-induccción programadas a colaboradores de la entidad</t>
  </si>
  <si>
    <t>Para este corte se realizó cuatro (4) jornadas de conociendo la ANLA.</t>
  </si>
  <si>
    <t>R22 Conociendo la ANLA</t>
  </si>
  <si>
    <t>Para este corte se realizó tres (3) jornadas de conociendo la ANLA.</t>
  </si>
  <si>
    <t>Gestión del conocimiento y la innovación</t>
  </si>
  <si>
    <t>Desarrollar una cultura organizacional basada en la innovación y la gestión del conocimiento que fortalezca los procesos con el fin de consolidar la competitividad de la Autoridad Nacional de Licencias Ambientales - ANLA.</t>
  </si>
  <si>
    <t>Cumplir los requisitos establecidos en la dimensión 6 del Modelo Integrado de Planeación y Gestión.</t>
  </si>
  <si>
    <t>Dimensión No. 6:  Gestión del conocimiento y la innovación</t>
  </si>
  <si>
    <t>SEGUIMIENTO A  JUNIO 30 DE 2023</t>
  </si>
  <si>
    <t>Elaborar el informe de gestión y sostenibilidad</t>
  </si>
  <si>
    <t>Informe de gestión y sostenibilidad con estándares internacionales GRI.</t>
  </si>
  <si>
    <t>Informe de Gestión y Sostenibilidad GRI 2022 Diagramado</t>
  </si>
  <si>
    <t xml:space="preserve">Se publicó el día 31 de enero de 2023, el informe de gestión y sostenibilidad GRI 2022. </t>
  </si>
  <si>
    <t> 2</t>
  </si>
  <si>
    <t>Realizar reuniones bimestrales  con el equipo de catalizadores.</t>
  </si>
  <si>
    <t>Soportes asistencia reuniones catalizadores</t>
  </si>
  <si>
    <t>Asistencia catalizadores 1
Charla catalizadores febrero 2023</t>
  </si>
  <si>
    <t>Se realizó la primera charla de catalizadores el 23 de febrero de 2023.</t>
  </si>
  <si>
    <t>Charla catalizadores abril 2023
SEGUNDA CHARLA DE CATALIZADORES - Informe de asistencia 4-26-23
Charla catalizadores junio 2023
CHARLA CATALIZADORES JUNIO-20230627_110539-Grabación de la reunión</t>
  </si>
  <si>
    <t>Se realizaron charlas de catalizadores en los meses de abril y junio.</t>
  </si>
  <si>
    <t>Realizar mediciones a los indicadores definidos de acuerdo a los objetivos del proceso de conocimiento e innovación</t>
  </si>
  <si>
    <t>Mediciones indicadores</t>
  </si>
  <si>
    <t>Correo reporte PAI marzo
Seguimiento PAI OAP marzo</t>
  </si>
  <si>
    <t>Se realizó el reporte al PAI de la OAP con corte a 30 de marzo de 2023 del indicador porcentaje de transformación de conocimiento.</t>
  </si>
  <si>
    <t>Correo reporte PAI junio
Seguimiento PAI OAP junio</t>
  </si>
  <si>
    <t>Se realizó el reporte al PAI de la OAP con corte a 30 de junio de 2023 del indicador porcentaje de transformación de conocimiento y porcentaje de avance del plan de acción de la política de gestión del conocimiento y la innovación.</t>
  </si>
  <si>
    <t>Implementar las acciones para mitigar la fuga de conocimiento</t>
  </si>
  <si>
    <t>Seguimiento trimestral tablero de acciones para mitigar la fuga de conocimiento</t>
  </si>
  <si>
    <t>Tablero acciones fuga conocimiento I trimestre 2023</t>
  </si>
  <si>
    <t>El tablero de acciones para mitigar la fuga de conocimiento finalizó el primer trimestre del 2023 con un avance del 7,14%, producto de 3 acciones cumplidas sobre un total de 42 programadas.</t>
  </si>
  <si>
    <t>Tablero acciones fuga conocimiento II trimestre 2023</t>
  </si>
  <si>
    <t>El tablero de acciones para mitigar la fuga de conocimiento finalizó el segundo trimestre del 2023 con un avance del 43%, producto de 18 acciones cumplidas sobre un total de 42 programadas.</t>
  </si>
  <si>
    <t>Desarrollar nuevos tableros de control en software de inteligencia de negocios</t>
  </si>
  <si>
    <t>Dashboard publicados en el micrositio. (3)</t>
  </si>
  <si>
    <t xml:space="preserve">
Publicación tablero OCDI
Publicación tablero IDA</t>
  </si>
  <si>
    <t>En el primer trimestre del año se realizó la publicación de dos tableros de control nuevos en la intranet:
1. Procesos disciplinarios 
2. IDA Fase II</t>
  </si>
  <si>
    <t>Correo cierre pubicación ACF
Correo cierre pubicación redes sociales
Publicación tableros RS ACF</t>
  </si>
  <si>
    <t>En el segundo trimestre del año se realizó la publicación de dos tableros de control nuevos en la intranet:
1. Impacto redes sociales
2. Autos de cobro financiera</t>
  </si>
  <si>
    <t>Realizar seguimiento a la convalidación de  las TRD de la entidad</t>
  </si>
  <si>
    <t>Subdirección Administrativa y Financiera  - Grupo Gestión documental</t>
  </si>
  <si>
    <t>Actas de reunión de seguimiento</t>
  </si>
  <si>
    <t>Convalidación TRD</t>
  </si>
  <si>
    <t>Se realizó reunión el 23 de marzo de 2023 con Martha Peréz con el fin de realizar seguimiento a la convalidación de las TRD de la entidad aprobadas por el AGN, igualmente, se adjunta certificado del AGN de la convalidación de las TRD.</t>
  </si>
  <si>
    <t>Acta_Seguimiento_TRD_29_06_23</t>
  </si>
  <si>
    <t>Se realizó reunión el 29 de junio de 2023 con Martha Peréz con el fin de realizar seguimiento a la convalidación de las TRD de la entidad aprobadas por el AGN y su incorporación en las dependencias de la entidad, por otra parte, se evidencia la actualización que se viene realizando a las TRD y el próximo año se realizará seguimiento a la convalidación de las tablas versión 3.</t>
  </si>
  <si>
    <t>Mantener actualizado el mapa de conocimiento de la ANLA.</t>
  </si>
  <si>
    <t>Mapa de conocimiento publicado en el micrositio.</t>
  </si>
  <si>
    <t>Correo actualización mapa conocimiento
Mapa de conocimiento micrositio</t>
  </si>
  <si>
    <t>Se realizó la actualización del mapa de conocimiento en su vista de conocimiento tácito, respecto, al conocimiento explícito su actualización se encuentra automatizada con GESPRO.</t>
  </si>
  <si>
    <t>Mapa de conocimiento
https://www.anla.gov.co/gestion-del-conocimiento-y-la-innovacion/gci-mapa-de-conocimiento.</t>
  </si>
  <si>
    <t>El mapa de conocimiento permanece actualizado en la página web e intranet de la entidad en su vista de conocimiento tácito y explícito, para esta última vista su actualización se encuentra automatizada con GESPRO.</t>
  </si>
  <si>
    <t>Acompañar la implementación de proyectos de innovación</t>
  </si>
  <si>
    <t>Acompañar la Implementación de proyectos de innovación</t>
  </si>
  <si>
    <t>Acompañamiento a proyectos Implementados (2)</t>
  </si>
  <si>
    <t>Correo seguimiento ORFEO I Trimestre 2023
Correo seguimiento modelo de negocio
Correo dinamización academia 1 y 2</t>
  </si>
  <si>
    <t>Se realizó acompañamiento a los retos de innovación de modelo de negocio, gestor documental ORFEO y dinamización relación con Academia.</t>
  </si>
  <si>
    <t>Balance retos innovación final II</t>
  </si>
  <si>
    <t>Se presentó el balance de los retos de innovación ante el comité directivo el 14 de junio, se implementó el reto del nuevo gestor documental ORFEO que ingresó a producción el 17 de abril, por otra parte, el reto de modelo de negocio tiene un avance del 30%, relación con la academia 50% y herramienta gestión planes de mejoramiento 70%</t>
  </si>
  <si>
    <t>Realizar seguimiento a la implementación del plan de acción con mejoras al proceso de evaluación de licenciamiento ambiental conforme a las conclusiones de las sesiones de transferencia de conocimiento.</t>
  </si>
  <si>
    <t>Subdirección de Evaluación de Licencias Ambientales</t>
  </si>
  <si>
    <t>Plan de acción con seguimiento</t>
  </si>
  <si>
    <t>Correo reporte final seguimiento plan mejoras ELA
Plan mejoras ELA</t>
  </si>
  <si>
    <t>Se realizó el reporte final de acciones viabilizadas en el plan de acción de mejoras al proceso de evaluación de licenciamiento ambiental.</t>
  </si>
  <si>
    <t>Correo seguimiento plan de acción mejoras ELA
Plan mejoras evaluación licenciamiento ambiental</t>
  </si>
  <si>
    <t>Se solicitó por correo electrónico desde Ana María Llorente el 27 de junio reporte de avances de acciones con el fin de continuar el seguimiento del plan de acción con las mejoras al proceso de evaluación de licenciamiento ambiental.</t>
  </si>
  <si>
    <t>Monitorear el portal innovamos y los instrumentos caracterizados mediante la metodología ARCO</t>
  </si>
  <si>
    <t>Subdirección de Instrumentos, Permisos y Trámites Ambientales.
Subdirección de Mecanismos de Participación Ciudadana Ambiental.</t>
  </si>
  <si>
    <t>Evidencias monitoreo portal innovamos, metodología ARCO</t>
  </si>
  <si>
    <t>Correo Actualización ArCo</t>
  </si>
  <si>
    <t>El 17 de marzo de 2023 se envió correo al DNP manifestando la actualización de los instrumentos mediante la metodología ArCo en el portal www.innovamos.gov.co</t>
  </si>
  <si>
    <t>Correo portafolio instrumentos
Metodología ARCO</t>
  </si>
  <si>
    <t xml:space="preserve">Se envió correo el 7 de junio a los subdirectores y jefes de oficina con el portafolio de instrumentos caracterizados por todas las entidades nación con la metodología ArCo con el fin de que sean de conocimiento en toda la entidad conforme a lo solicitado por el DNP, por otra parte, se participó el 20 de junio en el evento realizado por el DNP denominado: Metodología ARCO eficiencia del gasto y diseño centrado en el usuario para la transformación productiva.
</t>
  </si>
  <si>
    <t>Realizar seguimiento a los proyectos de investigación en alianza con la Academia</t>
  </si>
  <si>
    <t>Subdirección de Instrumentos, Permisos y Trámites Ambientales.</t>
  </si>
  <si>
    <t>Publicación resultados investigaciones</t>
  </si>
  <si>
    <t>Para el primer trimestre no se presentan avances</t>
  </si>
  <si>
    <t>Correo publicación resultados investigación</t>
  </si>
  <si>
    <t>El 20 de junio Marcela Salguero remitió productos de los resultados finales de las investigaciones de OAJ con la Universidad El Bosque y SIPTA con la Universidad de la Salle, una vez se realizó verificación de los mismos se procederá a publicar en la página web e intranet de la entidad, micrositio gestión del conocimiento y la innovación.</t>
  </si>
  <si>
    <t>Documentar buenas prácticas / lecciones aprendidas</t>
  </si>
  <si>
    <t>Buenas prácticas / lecciones aprendidas documentadas</t>
  </si>
  <si>
    <t>Para el segundo trimestre no se presentan avances, el ejercicio de acuerdo a lo programado se trabajará entre los meses de septiembre y octubre.</t>
  </si>
  <si>
    <t>Participar en las actividades sectoriales de innovación o eventos / conferencias en innovación nacionales e internacionales</t>
  </si>
  <si>
    <t>Listas de asistencia eventos / documentación conclusiones</t>
  </si>
  <si>
    <t>Reporte Tendencias 2023
Correo regalías CTI</t>
  </si>
  <si>
    <t>En el primer trimestre del año se participó en los siguientes eventos:
1. Tendencias del 2023 de blackbot trends.
2. Foro: Hacia la transformación de las regalías en Ciencia, Tecnología e Innovación</t>
  </si>
  <si>
    <t>Encuesta ACTI
Chat GPT IA
Evento Impactos Sostenibles</t>
  </si>
  <si>
    <t>En el segundo trimestre se participó en los siguientes eventos:
1. Encuesta Nacional de Inversión en ACTI” realizado por el OCyT.
2. Chat GPT, Inteligencia Artificial para los negocios convocado por Xposible Colsubsidio.
3. Impactos sostenibles convocado por Xposible Colsubsidio</t>
  </si>
  <si>
    <t xml:space="preserve">Elaborar estudios económicos, sociales y ambientales para mejorar la toma de decisiones y gestión de la entidad </t>
  </si>
  <si>
    <t>Estudios elaborados (3)</t>
  </si>
  <si>
    <t>Estudios económicos</t>
  </si>
  <si>
    <t>Se avanzó en el estudio de costos y valor público.</t>
  </si>
  <si>
    <t>Indicador estudios</t>
  </si>
  <si>
    <t>Para el segundo trimestre se presentan los siguientes avances:
Valor público: 20%
Estimación de la demanda: 100%
Impacto de la transición Energética: 5%.</t>
  </si>
  <si>
    <t>Política de gestión de la información estadística</t>
  </si>
  <si>
    <t>Generar y disponer la información estadística, así como la de sus registros administrativos, de acuerdo con los lineamientos establecidos por el líder de Política, para mejorar la efectividad de su gestión y planeación basada en evidencias; garantizando una continua disponibilidad de información de calidad a lo largo del ciclo de la política pública; fomentando el diálogo social con la ciudadanía y los grupos de interés, en el marco de la construcción participativa de las soluciones sociales, y generando una herramienta de control político y social que permita la transparencia de las actuaciones del Estado.</t>
  </si>
  <si>
    <t>Implementar la política de gestión de la Información Estadistica de acuerdo a los lineamientos establecidos por el DNP y el DAFP</t>
  </si>
  <si>
    <t>Dimensión 5: Información y Comunicación</t>
  </si>
  <si>
    <t>Modificar el Plan Estratégico Institucional -PEI, para incluir el marco de la gestión de la información estadística del MIPG.</t>
  </si>
  <si>
    <t>Revisar y ajustar el Plan Estratégico Institucional -PEI, para incorporar el fortalecimiento estadístico (operaciones estadísticas y registros administrativos), en el marco de la gestión de la información estadística en la entidad.</t>
  </si>
  <si>
    <t xml:space="preserve">DIRECCIÓN GENERAL </t>
  </si>
  <si>
    <t>Documento del PEI revisado y ajustado</t>
  </si>
  <si>
    <t>1. PEI</t>
  </si>
  <si>
    <t>Se inició con la revisión para justes del PEI, donde se incorporará el fortalecimiento estadístico</t>
  </si>
  <si>
    <t> </t>
  </si>
  <si>
    <t>E1. PEI</t>
  </si>
  <si>
    <t>Se realizó propuesta para llevar a aprobación de comité directivo de la línea 3 y de los objetivos que incluyen la información estadística</t>
  </si>
  <si>
    <t>Las evidencias son coherentes con el avance</t>
  </si>
  <si>
    <t xml:space="preserve">Fortalecimiento en generación y uso de la información </t>
  </si>
  <si>
    <t>Revisión de la implementación en los procesos de producción de información estadística de la entidad, con la Guía para la anonimización de bases de datos en el Sistema Estadístico Nacional (DANE).</t>
  </si>
  <si>
    <t>Plan de trabajo para 2024 para determinar la usabilidad de la anonimización de bases de datos de la entidad.</t>
  </si>
  <si>
    <t>SIN AVANCE I TRIMESTRE</t>
  </si>
  <si>
    <t>E.2 Lineamientos_bases_datos_DANE</t>
  </si>
  <si>
    <t xml:space="preserve">Se avanzó con reunión entre OTI, OAP, SIPTA, SELA y SSLA para tener un acercamiento sobre la calidad de los datos, anonimización y metadatos que requiere la entidad </t>
  </si>
  <si>
    <t>Incorporar en el proceso de control, evaluación y mejora acciones encaminadas a validar el cumplimiento de los lineamientos del proceso estadístico de la entidad</t>
  </si>
  <si>
    <t>Gestionar con la oficina de control interno la capacitación en la norma técnica de calidad del proceso estadístico NTCPE-1000.</t>
  </si>
  <si>
    <t xml:space="preserve">Soportes de capacitación la norma técnica de calidad del proceso estadístico NTCPE-1000. </t>
  </si>
  <si>
    <t>3 Curso Formación de Auditores
3.1 Evidencias Curso NTCPE 1000:2020
-Inscripción DANE
-Material curso de auditoria</t>
  </si>
  <si>
    <t>Durante el primer trimestre se realizaron los compromisos ante el DANE para tomar el curso de auditoría de los 4 profesionales asignados en la entidad. Así mismo, se deja a disposición el material que se utilizó durante el curso de formación de auditores NTCPE 1000:2020 (Curso efectuado por el DANE desde el 27 de marzo al 31 de marzo de 2023).</t>
  </si>
  <si>
    <t xml:space="preserve">Actualizar los procedimiento de auditoría interna y acciones correctivas, preventivas y de mejora, incluyendo lineamientos relacionados con 
 la generación y análisis de información estadística. </t>
  </si>
  <si>
    <t xml:space="preserve">Actualización de los dos procedimientos </t>
  </si>
  <si>
    <t>Actividad inicia en II Trimestre</t>
  </si>
  <si>
    <t>A la fecha 30 de junio, no se evidencia avance por parte de la OCI
SIN AVANCE I TRIMESTRE</t>
  </si>
  <si>
    <t>Consultar necesidades y grado de satisfacción de usuarios en la información estadística que dispone la entidad.</t>
  </si>
  <si>
    <t>Realizar mesa de trabajo con la SMPCA para definir mecanismo de medición de necesidades y satisfacción de usuarios externos sobre información estadística producida por la entidad</t>
  </si>
  <si>
    <t>SMPCA
SIPTA</t>
  </si>
  <si>
    <t>Mesa de trabajo realizadas para definición del canal y grupo(s) de interés para consulta de necesidades de información y medición de satisfacción en información estadística de la entidad</t>
  </si>
  <si>
    <t>E4_necesidades_estadisticas_preguntas</t>
  </si>
  <si>
    <t xml:space="preserve">Se realizó mesa de trabajo dónde se definió canal y grupo(s) de interés para consulta de necesidades de información y medición de satisfacción en información estadística de la entidad </t>
  </si>
  <si>
    <t>Aplicar encuesta de necesidades de información en algunos grupos de interés y medición de satisfacción</t>
  </si>
  <si>
    <t>Resultados de encuesta de necesidades de información en algunos grupos de interés y medición de satisfacción</t>
  </si>
  <si>
    <t>No se ha iniciado la aplicación de la encuesta a los usuarios de la ANLA por parte de la SMPCA</t>
  </si>
  <si>
    <t>Difusión formatos de las hojas de vida de indicadores de la entidad</t>
  </si>
  <si>
    <t>Publicar en la página web de la entidad, para disposición de los grupos de interés, la ficha técnica de indicadores.</t>
  </si>
  <si>
    <t>Hoja de vida de indicadores, publicadas en la página web de la entidad, para disposición de los grupos de interés</t>
  </si>
  <si>
    <t>E5. anla-hojaindicadores-prim-trim-2023</t>
  </si>
  <si>
    <t>Se publicaron todas las hojas de vida en la página web de la entidad:
 https://www.anla.gov.co/images/documentos/planes/pai/2023-05-12-anla-seg-pai-prim-trim-2023.pdf</t>
  </si>
  <si>
    <t>Generar y difundir cifras estadísticas oficiales de la ANLA</t>
  </si>
  <si>
    <t>Elaboración de documento de las cifras estadísticas de la entidad Semestralmente</t>
  </si>
  <si>
    <t>Documento estadístico elaborado</t>
  </si>
  <si>
    <t>Actividad inicia en III Trimestre</t>
  </si>
  <si>
    <t>Publicación de documento de las cifras estadísticas de la entidad Semestralmente</t>
  </si>
  <si>
    <t>Documento estadístico publicado en la página Web de la entidad</t>
  </si>
  <si>
    <t>Contribuir a la implementación y mejora continua del Sistema de Control Interno</t>
  </si>
  <si>
    <t>Cumplir los requisitos establecidos en la dimensión 7 del Modelo Integrado de Planeación y Gestión.</t>
  </si>
  <si>
    <t xml:space="preserve">OFICINA DE CONTROL INTERNO </t>
  </si>
  <si>
    <t>Ejecutar Auditoría de accesibilidad web, conforme a la norma técnica NTC 5854.</t>
  </si>
  <si>
    <t>1. Incluir en el Plan Anual de Auditoría 2023</t>
  </si>
  <si>
    <t>Oficina de Control Interno</t>
  </si>
  <si>
    <t>No aplica</t>
  </si>
  <si>
    <t>Plan anual de auditoría 2023 aprobado</t>
  </si>
  <si>
    <t>Plan anual de auditoría</t>
  </si>
  <si>
    <t>Se incluyó auditoría de accesibilidad web en el plan anual de auditoría V1 aprobado el 28/02/2023, Acta No. 33</t>
  </si>
  <si>
    <t>Terminado</t>
  </si>
  <si>
    <t xml:space="preserve">2. Consolidar y enviar informe Preliminar de Auditoría </t>
  </si>
  <si>
    <t xml:space="preserve">Correo de envío con informe preliminar de auditoría </t>
  </si>
  <si>
    <t xml:space="preserve">No se presenta avance para el periodo teniendo en cuenta que esta actividad inicia en el mes de mayo de 2023 </t>
  </si>
  <si>
    <t>Correo Envío Informe Preliminar</t>
  </si>
  <si>
    <t>El día 28/04/2023 se remitió el Informe Preliminar de la Auditoría NTC 5854</t>
  </si>
  <si>
    <t>Ok revisado con evidencias.</t>
  </si>
  <si>
    <t xml:space="preserve">3. Envía Informe Final de Auditoría </t>
  </si>
  <si>
    <t>Informe final de auditoría</t>
  </si>
  <si>
    <t xml:space="preserve">Informe Final </t>
  </si>
  <si>
    <t xml:space="preserve">El día 18/05/2023 se realizó la reunión de cierre de la auditoría y se envió el informe final </t>
  </si>
  <si>
    <t xml:space="preserve">Realizar los ajustes a la herramienta GESRIESGOS de acuerdo a la guía del DAFP, según la priorización aprobada </t>
  </si>
  <si>
    <t>Ejecutar el cronograma definido para los ajustes en GESRIESGOS</t>
  </si>
  <si>
    <t xml:space="preserve">Oficina de Tecnologías de la Información </t>
  </si>
  <si>
    <t xml:space="preserve">Herramienta implementada con los ajustes definidos </t>
  </si>
  <si>
    <t xml:space="preserve">No se presenta avance para el periodo teniendo en cuenta que esta actividad inicia en el mes de julio de 2023 </t>
  </si>
  <si>
    <t xml:space="preserve">Cronograma interno </t>
  </si>
  <si>
    <t xml:space="preserve">Se ha venido ejecutando el cronograma de acuerdo con las fechas establecidas. </t>
  </si>
  <si>
    <t>Hacer seguimiento trimestral al cumplimiento del cronograma definido para los ajustes en GESRIESGOS</t>
  </si>
  <si>
    <t xml:space="preserve">Soporte de seguimientos </t>
  </si>
  <si>
    <t xml:space="preserve">Reportde Devops </t>
  </si>
  <si>
    <t xml:space="preserve">Se realiza seguimiento al cronograma establecido de acuerdo a las fechas definidas. </t>
  </si>
  <si>
    <t>Presentar de manera detallada al CCICI el reporte de riesgos materializados (tan pronto se evidencie la materialización).</t>
  </si>
  <si>
    <t xml:space="preserve">Presentar de manera detallada al CCICI el reporte de riesgos materializados (tan pronto se evidencie la materialización) y definir en comité los cursos de acción para los riesgos materializados. </t>
  </si>
  <si>
    <t>Acta de CCICI</t>
  </si>
  <si>
    <t>Acta No. 33</t>
  </si>
  <si>
    <t>Se presentó en comité del 28/02/2023 la materialización del riesgo RS-CI-56​ de la OTI.</t>
  </si>
  <si>
    <t>Acta No. 34</t>
  </si>
  <si>
    <t xml:space="preserve">El día 21/04/2023 se presentó a CICCI el mapa de riesgos de gestión para la vigencia 2023 indicando cuáles estaban materializado y qué acciones se tomaron. </t>
  </si>
  <si>
    <t>OK, revisado con evidencia</t>
  </si>
  <si>
    <t>Incluir en el Plan Anual de Auditoría la presentación de los resultados de la evaluación cuatrimestral del Mapa de Riesgos</t>
  </si>
  <si>
    <t>Acta de CCICI y Plan Anual de Auditoría aprobado</t>
  </si>
  <si>
    <t>Acta No. 32</t>
  </si>
  <si>
    <t>Se presentó el resultado de la evaluación de los riesgos con corte a 12/2022, según acta No. 32 de 30/01/2023</t>
  </si>
  <si>
    <t>La presentación de la evalaución de los riesgos con corte al primer cuatrimestre se realizará en el CICCI programado para el 31/07/2023</t>
  </si>
  <si>
    <t>No hay avance para este periodo, esta programada la actividad para 31/07/2023</t>
  </si>
  <si>
    <t xml:space="preserve">Incluir en el Plan Anual de Auditoría la presentación trimestral de los resultados de las evaluaciones independientes realizadas por la tercera línea de defensa </t>
  </si>
  <si>
    <t>Se incluyó el resultado de las evaluaciones independientes realizadas en lo corrido de la vigencia 2023 el 28/02/2023, Acta No. 33</t>
  </si>
  <si>
    <t xml:space="preserve">El día 21/04/2023 se presentó a CICCI el resultado del seguimiento a Planes de Mejoramiento corte trimestral y generando las alertas correspondientes </t>
  </si>
  <si>
    <t>OK, revisado con evidencia, carpeta 5</t>
  </si>
  <si>
    <t>Formular las directrices a los procesos para revisar periódicamente la consistencia y actualización de la documentación publicados en Gespro.</t>
  </si>
  <si>
    <t>1. Formular directrices en el procedimiento de información documentada.</t>
  </si>
  <si>
    <t xml:space="preserve">Oficina de Planeación </t>
  </si>
  <si>
    <t>1. Procedimiento actualizado en Gespro</t>
  </si>
  <si>
    <t xml:space="preserve">No se presenta avance para el periodo teniendo en cuenta que esta actividad inicia en el mes de abril de 2023 </t>
  </si>
  <si>
    <t xml:space="preserve">E1. Procedimiento actualizado en GESPRO </t>
  </si>
  <si>
    <t xml:space="preserve">Se incluyó la directriz  para revisar periódicamente la consistencia y actualización de la documentación específicamente de los formatos  en cuanto a fecha, versión y código, en la política No. 23 del procedimiento de información documentada DP-PR-07 V15, publicado en GESPRO el 18/05/2023 </t>
  </si>
  <si>
    <t>2. Socializar con la primera línea de defensa la inclusión de las directrices en el procedimiento de infrmación documentada.</t>
  </si>
  <si>
    <t>2. Evidencias de socialización</t>
  </si>
  <si>
    <t xml:space="preserve">N.A </t>
  </si>
  <si>
    <t>E2. Presentación
E3. Listado de asistencia</t>
  </si>
  <si>
    <t>Se socializó la actualización del procedimiento DP-PR-07 V15 a los facilitadores de calidad el 20/06/2023, quienes son los responsables de implementar la directriz documentada en la política No. 23 del documento mencionado</t>
  </si>
  <si>
    <t>Implementar controles tecnológicos robustos que permitan identificar oportunamente fuga o robo de información, ataques informáticos, indisponibilidad de servicios y monitoreo de los sistemas de información.</t>
  </si>
  <si>
    <t xml:space="preserve">Criterio: (Confidencialidad y Disponibilidad).
*Implementar un (1) Security Operación Center para el monitoreo de eventos de seguridad </t>
  </si>
  <si>
    <t>Todas las dependencias liderado por la OTI</t>
  </si>
  <si>
    <t xml:space="preserve">*ISecurity Operación Center Implementado
</t>
  </si>
  <si>
    <t>INFORME MENSUAL DE MONITOREO DE RED (SOC NOC) -ABRIL Y MAYO-</t>
  </si>
  <si>
    <t xml:space="preserve">Se tiene implementado un (1) Security Operación Center para el monitoreo de eventos de seguridad, quienes son los responsables de la revisión de alertas y eventos de seguridad.  </t>
  </si>
  <si>
    <t>Criterio: (Disponibilidad)
*Implementar la solucion de Solarwinds para le monitoreo de equipos de red y servicios tecnologicos .</t>
  </si>
  <si>
    <t>*Solarwinds Implementado.</t>
  </si>
  <si>
    <t xml:space="preserve">REPORTE DE ACTIVIDADES SOLARWINDS </t>
  </si>
  <si>
    <t xml:space="preserve">Se tiene implementado la solucion de Solarwinds para le monitoreo de equipos de red y servicios tecnologicos, el cual permite monitorear los activos de redes. </t>
  </si>
  <si>
    <t>Criterio: (Integridad y Confidencialidad)
*Implementación de una solución de DLP</t>
  </si>
  <si>
    <t>*DLP Implementado.</t>
  </si>
  <si>
    <t xml:space="preserve">INFORME DE 
IMPLEMENTACIÓN 
NETSKOPE 
</t>
  </si>
  <si>
    <t xml:space="preserve">Se tiene implementado una solución de DLP, la cual ha sido desplegada en los equipos de computo de la entidad. </t>
  </si>
  <si>
    <t xml:space="preserve">Criterio: (Disponibilidad e Integridad)
*Implementación de una solución de protección de malware XDR </t>
  </si>
  <si>
    <t>*XDR Implementado</t>
  </si>
  <si>
    <t xml:space="preserve">*XDR evidencias IMPLEMENTACIÓN 
*XDR REPORTE </t>
  </si>
  <si>
    <t xml:space="preserve">Se tiene desplegada la solución de protección de malware XDR en todos los equipos de la entidad, incluidos los servidores. </t>
  </si>
  <si>
    <t>OK, revisado con evidencia, por favor se debe complementar  más las evidencias, explicando un poco el contenido de las evidencias.</t>
  </si>
  <si>
    <t xml:space="preserve">Criterio: (Disponibilidad).
*Implementación de politicas de Backups en la herramienta de Veritas </t>
  </si>
  <si>
    <t>*Backups Implementados en la solución  -Veritas-</t>
  </si>
  <si>
    <t xml:space="preserve">IMPLEMENTACIÓN DE Backups </t>
  </si>
  <si>
    <t xml:space="preserve">Se han venido implementado las politicas de Backups en la herramienta de Veritas </t>
  </si>
  <si>
    <t>Programa de implementación de Tablas de Retención Documental de acuerdo a la ultima convalidación.</t>
  </si>
  <si>
    <t>Socializar en cada una de las dependencias de la ANLA las Tablas de Retención Documental TRD convalidadas.</t>
  </si>
  <si>
    <t xml:space="preserve">SAF / Grupo de Gestión Documental </t>
  </si>
  <si>
    <t>Todas las dependencias de la entidad están involucradas en el proceso, teniendo en cuenta que las TRD aplican para toda la entidad y en concordancia con esto, deben ser implementadas, este proceso es liderado y coordinado por el Grupo de Gestión Documental - GGD</t>
  </si>
  <si>
    <t>Presentación y listado de asistencia</t>
  </si>
  <si>
    <t>K24 Socialización TRD</t>
  </si>
  <si>
    <t>Para este corte se realizó la socialización de las TRD de 18 Tablas de Retención Documental de un total de 40.</t>
  </si>
  <si>
    <t>Para este corte se realizó la socialización de las TRD de 22 Tablas de Retención Documental de un total de 40.</t>
  </si>
  <si>
    <t>OK, revisado con evidencia, se socializaron 22 tablas de 50 lo que corresponde al un 55% de avance</t>
  </si>
  <si>
    <t>Clasificar y ordenar los documentos de acuerdo con  las Tablas de Retención Documental TRD convalidadas.</t>
  </si>
  <si>
    <t>Reporte de expedientes actualizados</t>
  </si>
  <si>
    <t>K25 Expedientes actualizados</t>
  </si>
  <si>
    <t>De acuerdo con el cronograma de implementación de TRD compendidas en 40 TRD, para este corte se ejecutó implementación de 2 TRD realizando asi actualización  de expedientes y documentación del Grupo de Gestión humana y Grupo de Gestión Contractual. 
Nota: 40 TRD equivale cada una al 2.5%.</t>
  </si>
  <si>
    <t>R25 Expedientes actualizados</t>
  </si>
  <si>
    <t>De acuerdo con el cronograma de implementación de TRD comprendidas en 40 TRD, a la fecha se ha realizado la reunión de inicio de este proceso para 35 TRD, lo cual se refiere a la explicación de la conformación de los expedientes para cada una de: La Dirección, Oficinas, Subdirecciones y grupos de la Entidad.Adicionalmente se realizó la creación y actualización de los Inventarios documentales de expedientes misionale de licencias ambientales, Grupo de Cobro Coactivo, Grupo de Gestión Administrativo y Oficina Asesora Juridica.</t>
  </si>
  <si>
    <t>Ajustada la observación,  revisado con evidencia.</t>
  </si>
  <si>
    <t>Actualizar los inventarios documentales</t>
  </si>
  <si>
    <t>Inventario documental actualizado</t>
  </si>
  <si>
    <t>K26 Inventario Documental</t>
  </si>
  <si>
    <t>De acuerdo con el cronograma de implementación de TRD compendidas en 40 TRD, para este corte se ejecutó implementación de 2 TRD realizando asi actualización  de Inventarios Documentales del Grupo de Gestión humana y Grupo de Gestión Contractual. 
Nota: 40 TRD equivale cada una al 2.5%.</t>
  </si>
  <si>
    <t>R26 Inventario Documental</t>
  </si>
  <si>
    <t>Realizar las transferencias documentales de acuerdo con los tiempos establecidos en las Tablas de Retención Documental TRD según cronograma propuesto</t>
  </si>
  <si>
    <t>Cronograma de transferencias documentales</t>
  </si>
  <si>
    <t>K27 Cronograma de Transferencias Documentales</t>
  </si>
  <si>
    <t>Para este corte se realizó el cronograma de Transferencias documentales
-Actividad Finalizada-</t>
  </si>
  <si>
    <t>Identificar y eliminar documentos que están sujetos a eliminación según las Tablas de Retención Documental TRD.</t>
  </si>
  <si>
    <t xml:space="preserve">
Inventario de documentación a eliminar</t>
  </si>
  <si>
    <t>R28 Eliminación Documental</t>
  </si>
  <si>
    <t>ok, revisado con evidencia</t>
  </si>
  <si>
    <t xml:space="preserve">Actualizar el documento lineamientos de caracterización de grupos de interés </t>
  </si>
  <si>
    <t xml:space="preserve">1, Mesas de trabajo para actualización de documento </t>
  </si>
  <si>
    <t>SMPCA / Grupo de Servicio al Ciudadano</t>
  </si>
  <si>
    <t xml:space="preserve">Actas de reuniones, listados de asistencia, Correos electrónicos </t>
  </si>
  <si>
    <t>Actas de reunión, correos electrónicos y listados de asistencia</t>
  </si>
  <si>
    <t xml:space="preserve">Se realizaron 4 mesas de trabajo para: establecer plan de trabajo; revisar los documentos previos de la OAP y; avanzar en la elaboración del documento de Procedimiento de Caracterización de grupos de intéres. </t>
  </si>
  <si>
    <t>1, Se realizan 4 mesas de trabajo: 18 y 26 de abril, 8 y 30 de mayo.
2. Se remite documento previo a dependecias para aportes (11 correos) 
3. Se consolida versión final y anexos e informes finales para publicar en GESPRO.</t>
  </si>
  <si>
    <t xml:space="preserve">2, Publicación en GESPRO del documento </t>
  </si>
  <si>
    <t xml:space="preserve">Documento aprobado en GESPRO </t>
  </si>
  <si>
    <t xml:space="preserve">No se presenta avance para el periodo teniendo en cuenta que esta actividad inicia en el mes de junio de 2023 </t>
  </si>
  <si>
    <t>Imágenes del cargue del documento en GESPRO</t>
  </si>
  <si>
    <t>29 de junio se remite a OAP documento y anexos en GESPRO para publicar.</t>
  </si>
  <si>
    <t xml:space="preserve">3, Socialización documento </t>
  </si>
  <si>
    <t>Esta actividad esta programada para julio.</t>
  </si>
  <si>
    <t>Junio</t>
  </si>
  <si>
    <t>Estrategia de comunicaciones para fortalecer y promover la participación ciudadana en el licenciamiento ambiental y el Acuerdo de Escazú dirigida a los distintos grupos de interés</t>
  </si>
  <si>
    <t>Divulgar información sobre los mecanismos de participación, el licenciamiento ambiental en el marco del Acuerdo de Escazú, la Estrategia de Prevención y Transformación de conflictos y la Estrategia de Presencia Territorial, a través de los diversos canales de la entidad dirigida a los distintos grupos de interés</t>
  </si>
  <si>
    <t>Participación en las visitas de evaluación de licencias ambientales competencia de la ANLA</t>
  </si>
  <si>
    <t>Adelantar acciones de gestión de cambio para promover la implementación del lineamiento de participación en visita en el marco de la evaluación de licencias ambientales competencia de la ANLA</t>
  </si>
  <si>
    <t>Acciones de gestión de cambio para promover la implementación  del lineamiento de participación en visita en el marco de la evaluación de licencias ambientales competencia de la ANLA actualizadas, divulgadas y adelantadas</t>
  </si>
  <si>
    <t>Participación en las visitas de seguimiento de licencias ambientales competencia de la ANLA</t>
  </si>
  <si>
    <t>Adelantar acciones de gestión de cambio para promover la implementación  del lineamiento de participación en visita en el marco del seguimiento y control a licencias ambientales competencia de la ANLA</t>
  </si>
  <si>
    <t>Acciones de gestión de cambio para promover la implementación  del lineamiento de participación en visita en el marco del seguimiento y control a licencias ambientales competencia de la ANLA actualizadas, divulgadas y adelantadas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</si>
</sst>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5" formatCode="0.0%"/>
    <numFmt numFmtId="166" formatCode="[$-C0A]d\-mmm\-yy;@"/>
    <numFmt numFmtId="168" formatCode="0.000%"/>
  </numFmts>
  <fonts count="54" x14ac:knownFonts="1">
    <font>
      <sz val="11"/>
      <color theme="1"/>
      <name val="Calibri"/>
      <family val="2"/>
      <scheme val="minor"/>
    </font>
    <font>
      <sz val="11"/>
      <color theme="1"/>
      <name val="Calibri"/>
      <family val="2"/>
      <scheme val="minor"/>
    </font>
    <font>
      <b/>
      <sz val="10"/>
      <color rgb="FFFFFFFF"/>
      <name val="Arial"/>
      <family val="2"/>
    </font>
    <font>
      <sz val="10"/>
      <color rgb="FF000000"/>
      <name val="Arial"/>
      <family val="2"/>
    </font>
    <font>
      <sz val="10"/>
      <name val="Arial"/>
      <family val="2"/>
    </font>
    <font>
      <u/>
      <sz val="11"/>
      <color theme="10"/>
      <name val="Calibri"/>
      <family val="2"/>
      <scheme val="minor"/>
    </font>
    <font>
      <b/>
      <sz val="10"/>
      <color theme="0"/>
      <name val="Arial"/>
      <family val="2"/>
    </font>
    <font>
      <sz val="10"/>
      <color theme="1"/>
      <name val="Arial"/>
      <family val="2"/>
    </font>
    <font>
      <b/>
      <sz val="11"/>
      <color theme="0"/>
      <name val="Arial"/>
      <family val="2"/>
    </font>
    <font>
      <sz val="11"/>
      <color theme="1"/>
      <name val="Arial"/>
      <family val="2"/>
    </font>
    <font>
      <b/>
      <sz val="10"/>
      <color theme="1"/>
      <name val="Arial"/>
      <family val="2"/>
    </font>
    <font>
      <sz val="10"/>
      <color theme="1"/>
      <name val="Calibri"/>
      <family val="2"/>
      <scheme val="minor"/>
    </font>
    <font>
      <sz val="10"/>
      <name val="Calibri"/>
      <family val="2"/>
      <scheme val="minor"/>
    </font>
    <font>
      <b/>
      <sz val="10"/>
      <color theme="1"/>
      <name val="Calibri"/>
      <family val="2"/>
      <scheme val="minor"/>
    </font>
    <font>
      <sz val="10"/>
      <color theme="0"/>
      <name val="Arial"/>
      <family val="2"/>
    </font>
    <font>
      <b/>
      <sz val="10"/>
      <name val="Arial"/>
      <family val="2"/>
    </font>
    <font>
      <b/>
      <sz val="9"/>
      <color rgb="FF000000"/>
      <name val="Calibri"/>
      <family val="2"/>
    </font>
    <font>
      <sz val="10"/>
      <name val="Arial Narrow"/>
      <family val="2"/>
    </font>
    <font>
      <sz val="10"/>
      <color theme="1"/>
      <name val="Arial Narrow"/>
      <family val="2"/>
    </font>
    <font>
      <sz val="10"/>
      <color rgb="FFFF0000"/>
      <name val="Arial"/>
      <family val="2"/>
    </font>
    <font>
      <sz val="11"/>
      <name val="Arial"/>
      <family val="2"/>
    </font>
    <font>
      <b/>
      <sz val="11"/>
      <name val="Arial"/>
      <family val="2"/>
    </font>
    <font>
      <sz val="11"/>
      <color theme="0"/>
      <name val="Arial"/>
      <family val="2"/>
    </font>
    <font>
      <sz val="8"/>
      <color theme="1"/>
      <name val="Arial"/>
      <family val="2"/>
    </font>
    <font>
      <sz val="8"/>
      <name val="Arial"/>
      <family val="2"/>
    </font>
    <font>
      <sz val="10"/>
      <color rgb="FF002060"/>
      <name val="Arial"/>
      <family val="2"/>
    </font>
    <font>
      <sz val="11"/>
      <color theme="0"/>
      <name val="Calibri"/>
      <family val="2"/>
      <scheme val="minor"/>
    </font>
    <font>
      <b/>
      <sz val="10"/>
      <color rgb="FF000000"/>
      <name val="Calibri"/>
      <family val="2"/>
    </font>
    <font>
      <sz val="11"/>
      <color rgb="FF000000"/>
      <name val="Calibri"/>
      <family val="2"/>
    </font>
    <font>
      <b/>
      <sz val="11"/>
      <color rgb="FF000000"/>
      <name val="Calibri"/>
      <family val="2"/>
    </font>
    <font>
      <sz val="10"/>
      <color rgb="FF000000"/>
      <name val="Arial Narrow"/>
      <family val="2"/>
    </font>
    <font>
      <b/>
      <sz val="10"/>
      <color rgb="FF000000"/>
      <name val="Arial"/>
      <family val="2"/>
    </font>
    <font>
      <b/>
      <sz val="14"/>
      <color theme="1"/>
      <name val="Arial"/>
      <family val="2"/>
    </font>
    <font>
      <sz val="8"/>
      <color rgb="FF000000"/>
      <name val="Arial"/>
      <family val="2"/>
    </font>
    <font>
      <b/>
      <sz val="10"/>
      <color rgb="FFFF0000"/>
      <name val="Arial"/>
      <family val="2"/>
    </font>
    <font>
      <sz val="10"/>
      <color rgb="FFFF0000"/>
      <name val="Arial Narrow"/>
      <family val="2"/>
    </font>
    <font>
      <sz val="11"/>
      <color rgb="FFFF0000"/>
      <name val="Calibri"/>
      <family val="2"/>
    </font>
    <font>
      <sz val="11"/>
      <color rgb="FF000000"/>
      <name val="Calibri"/>
      <family val="2"/>
      <scheme val="minor"/>
    </font>
    <font>
      <u/>
      <sz val="11"/>
      <color rgb="FF0563C1"/>
      <name val="Calibri"/>
      <family val="2"/>
      <scheme val="minor"/>
    </font>
    <font>
      <b/>
      <sz val="10"/>
      <color rgb="FFFF0000"/>
      <name val="Arial Narrow"/>
      <family val="2"/>
    </font>
    <font>
      <sz val="10"/>
      <color theme="1"/>
      <name val="Arial"/>
    </font>
    <font>
      <sz val="11"/>
      <color rgb="FF000000"/>
      <name val="Calibri"/>
    </font>
    <font>
      <sz val="10"/>
      <color rgb="FF000000"/>
      <name val="Arial"/>
    </font>
    <font>
      <b/>
      <sz val="10"/>
      <color rgb="FF000000"/>
      <name val="Calibri"/>
    </font>
    <font>
      <sz val="10"/>
      <name val="Arial Narrow"/>
    </font>
    <font>
      <sz val="10"/>
      <color theme="2" tint="-0.89999084444715716"/>
      <name val="Arial"/>
    </font>
    <font>
      <sz val="10"/>
      <name val="Arial"/>
    </font>
    <font>
      <sz val="10"/>
      <color theme="2" tint="-0.89999084444715716"/>
      <name val="Arial Narrow"/>
    </font>
    <font>
      <sz val="10"/>
      <color rgb="FF000000"/>
      <name val="Arial Narrow"/>
    </font>
    <font>
      <b/>
      <sz val="16"/>
      <color theme="1"/>
      <name val="Arial"/>
      <family val="2"/>
    </font>
    <font>
      <b/>
      <sz val="16"/>
      <color theme="1"/>
      <name val="Arial"/>
    </font>
    <font>
      <sz val="8"/>
      <color rgb="FF000000"/>
      <name val="Arial"/>
    </font>
    <font>
      <b/>
      <sz val="8"/>
      <color rgb="FF000000"/>
      <name val="Arial"/>
    </font>
    <font>
      <sz val="11"/>
      <name val="Calibri"/>
      <family val="2"/>
      <scheme val="minor"/>
    </font>
  </fonts>
  <fills count="22">
    <fill>
      <patternFill patternType="none"/>
    </fill>
    <fill>
      <patternFill patternType="gray125"/>
    </fill>
    <fill>
      <patternFill patternType="solid">
        <fgColor theme="9" tint="-0.499984740745262"/>
        <bgColor indexed="64"/>
      </patternFill>
    </fill>
    <fill>
      <patternFill patternType="solid">
        <fgColor rgb="FF548235"/>
        <bgColor indexed="64"/>
      </patternFill>
    </fill>
    <fill>
      <patternFill patternType="solid">
        <fgColor theme="0" tint="-4.9989318521683403E-2"/>
        <bgColor indexed="64"/>
      </patternFill>
    </fill>
    <fill>
      <patternFill patternType="solid">
        <fgColor theme="0"/>
        <bgColor indexed="64"/>
      </patternFill>
    </fill>
    <fill>
      <patternFill patternType="solid">
        <fgColor theme="9" tint="-0.24994659260841701"/>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rgb="FFC6E0B4"/>
        <bgColor indexed="64"/>
      </patternFill>
    </fill>
    <fill>
      <patternFill patternType="solid">
        <fgColor rgb="FFFFFFFF"/>
        <bgColor rgb="FF000000"/>
      </patternFill>
    </fill>
    <fill>
      <patternFill patternType="solid">
        <fgColor rgb="FF808080"/>
        <bgColor indexed="64"/>
      </patternFill>
    </fill>
    <fill>
      <patternFill patternType="solid">
        <fgColor rgb="FFE2EFDA"/>
        <bgColor indexed="64"/>
      </patternFill>
    </fill>
    <fill>
      <patternFill patternType="solid">
        <fgColor rgb="FFFFF2CC"/>
        <bgColor indexed="64"/>
      </patternFill>
    </fill>
    <fill>
      <patternFill patternType="solid">
        <fgColor rgb="FFDDEBF7"/>
        <bgColor indexed="64"/>
      </patternFill>
    </fill>
    <fill>
      <patternFill patternType="solid">
        <fgColor rgb="FFFFFF00"/>
        <bgColor indexed="64"/>
      </patternFill>
    </fill>
    <fill>
      <patternFill patternType="solid">
        <fgColor rgb="FFD9D9D9"/>
        <bgColor indexed="64"/>
      </patternFill>
    </fill>
    <fill>
      <patternFill patternType="solid">
        <fgColor rgb="FFFF00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rgb="FF000000"/>
      </right>
      <top style="thin">
        <color rgb="FF000000"/>
      </top>
      <bottom/>
      <diagonal/>
    </border>
    <border>
      <left style="thin">
        <color indexed="64"/>
      </left>
      <right style="thin">
        <color indexed="64"/>
      </right>
      <top/>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rgb="FF000000"/>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thin">
        <color auto="1"/>
      </bottom>
      <diagonal/>
    </border>
    <border>
      <left/>
      <right style="thin">
        <color indexed="64"/>
      </right>
      <top/>
      <bottom style="thin">
        <color indexed="64"/>
      </bottom>
      <diagonal/>
    </border>
    <border>
      <left style="medium">
        <color indexed="64"/>
      </left>
      <right/>
      <top style="thin">
        <color indexed="64"/>
      </top>
      <bottom style="thin">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rgb="FF000000"/>
      </top>
      <bottom style="thin">
        <color rgb="FF000000"/>
      </bottom>
      <diagonal/>
    </border>
    <border>
      <left/>
      <right/>
      <top style="thin">
        <color rgb="FF000000"/>
      </top>
      <bottom/>
      <diagonal/>
    </border>
    <border>
      <left style="thin">
        <color rgb="FF000000"/>
      </left>
      <right/>
      <top/>
      <bottom style="thin">
        <color rgb="FF000000"/>
      </bottom>
      <diagonal/>
    </border>
    <border>
      <left style="thin">
        <color indexed="64"/>
      </left>
      <right/>
      <top style="thin">
        <color indexed="64"/>
      </top>
      <bottom style="medium">
        <color indexed="64"/>
      </bottom>
      <diagonal/>
    </border>
    <border>
      <left style="thin">
        <color indexed="64"/>
      </left>
      <right style="thin">
        <color indexed="64"/>
      </right>
      <top style="thin">
        <color rgb="FF000000"/>
      </top>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indexed="64"/>
      </right>
      <top style="thin">
        <color rgb="FF000000"/>
      </top>
      <bottom style="thin">
        <color rgb="FF000000"/>
      </bottom>
      <diagonal/>
    </border>
  </borders>
  <cellStyleXfs count="7">
    <xf numFmtId="0" fontId="0" fillId="0" borderId="0"/>
    <xf numFmtId="9" fontId="1" fillId="0" borderId="0" applyFont="0" applyFill="0" applyBorder="0" applyAlignment="0" applyProtection="0"/>
    <xf numFmtId="0" fontId="4" fillId="0" borderId="0"/>
    <xf numFmtId="0" fontId="5" fillId="0" borderId="0" applyNumberFormat="0" applyFill="0" applyBorder="0" applyAlignment="0" applyProtection="0"/>
    <xf numFmtId="0" fontId="4" fillId="0" borderId="0" applyNumberFormat="0" applyFont="0" applyFill="0" applyBorder="0" applyAlignment="0" applyProtection="0"/>
    <xf numFmtId="9" fontId="4" fillId="0" borderId="0" applyNumberFormat="0" applyFont="0" applyFill="0" applyBorder="0" applyAlignment="0" applyProtection="0"/>
    <xf numFmtId="43" fontId="1" fillId="0" borderId="0" applyFont="0" applyFill="0" applyBorder="0" applyAlignment="0" applyProtection="0"/>
  </cellStyleXfs>
  <cellXfs count="666">
    <xf numFmtId="0" fontId="0" fillId="0" borderId="0" xfId="0"/>
    <xf numFmtId="0" fontId="2" fillId="3" borderId="4" xfId="0" applyFont="1" applyFill="1" applyBorder="1" applyAlignment="1">
      <alignment horizontal="center" vertical="center" wrapText="1" readingOrder="1"/>
    </xf>
    <xf numFmtId="0" fontId="2" fillId="3" borderId="5" xfId="0" applyFont="1" applyFill="1" applyBorder="1" applyAlignment="1">
      <alignment horizontal="center" vertical="center" wrapText="1" readingOrder="1"/>
    </xf>
    <xf numFmtId="14" fontId="3" fillId="0" borderId="1" xfId="0" applyNumberFormat="1" applyFont="1" applyBorder="1" applyAlignment="1">
      <alignment horizontal="center" vertical="center" wrapText="1" readingOrder="1"/>
    </xf>
    <xf numFmtId="0" fontId="7" fillId="0" borderId="0" xfId="0" applyFont="1"/>
    <xf numFmtId="9" fontId="7" fillId="0" borderId="1" xfId="0" applyNumberFormat="1" applyFont="1" applyBorder="1" applyAlignment="1">
      <alignment horizontal="center" vertical="center"/>
    </xf>
    <xf numFmtId="14" fontId="7" fillId="0" borderId="1" xfId="0" applyNumberFormat="1" applyFont="1" applyBorder="1" applyAlignment="1">
      <alignment horizontal="center" vertical="center"/>
    </xf>
    <xf numFmtId="0" fontId="7" fillId="4" borderId="0" xfId="0" applyFont="1" applyFill="1"/>
    <xf numFmtId="0" fontId="3" fillId="0" borderId="1" xfId="0" applyFont="1" applyBorder="1" applyAlignment="1">
      <alignment horizontal="left" vertical="center" wrapText="1" readingOrder="1"/>
    </xf>
    <xf numFmtId="9" fontId="3" fillId="0" borderId="1" xfId="0" applyNumberFormat="1" applyFont="1" applyBorder="1" applyAlignment="1">
      <alignment horizontal="center" vertical="center" wrapText="1" readingOrder="1"/>
    </xf>
    <xf numFmtId="0" fontId="3" fillId="0" borderId="1" xfId="0" applyFont="1" applyBorder="1" applyAlignment="1">
      <alignment horizontal="center" vertical="center" wrapText="1" readingOrder="1"/>
    </xf>
    <xf numFmtId="0" fontId="7" fillId="0" borderId="1" xfId="0" applyFont="1" applyBorder="1" applyAlignment="1">
      <alignment wrapText="1"/>
    </xf>
    <xf numFmtId="0" fontId="3" fillId="5" borderId="4" xfId="0" applyFont="1" applyFill="1" applyBorder="1" applyAlignment="1">
      <alignment horizontal="left" vertical="center" wrapText="1" readingOrder="1"/>
    </xf>
    <xf numFmtId="9" fontId="3" fillId="5" borderId="4" xfId="0" applyNumberFormat="1" applyFont="1" applyFill="1" applyBorder="1" applyAlignment="1">
      <alignment horizontal="center" vertical="center" wrapText="1" readingOrder="1"/>
    </xf>
    <xf numFmtId="0" fontId="3" fillId="5" borderId="4" xfId="0" applyFont="1" applyFill="1" applyBorder="1" applyAlignment="1">
      <alignment horizontal="center" vertical="center" wrapText="1" readingOrder="1"/>
    </xf>
    <xf numFmtId="0" fontId="7" fillId="5" borderId="0" xfId="0" applyFont="1" applyFill="1"/>
    <xf numFmtId="0" fontId="7" fillId="5" borderId="1" xfId="0" applyFont="1" applyFill="1" applyBorder="1" applyAlignment="1">
      <alignment horizontal="center" vertical="center" wrapText="1"/>
    </xf>
    <xf numFmtId="14" fontId="7" fillId="5" borderId="1" xfId="0" applyNumberFormat="1" applyFont="1" applyFill="1" applyBorder="1" applyAlignment="1">
      <alignment horizontal="center" vertical="center"/>
    </xf>
    <xf numFmtId="14" fontId="3" fillId="5" borderId="7" xfId="0" applyNumberFormat="1" applyFont="1" applyFill="1" applyBorder="1" applyAlignment="1">
      <alignment horizontal="center" vertical="center" wrapText="1" readingOrder="1"/>
    </xf>
    <xf numFmtId="14" fontId="3" fillId="5" borderId="1" xfId="0" applyNumberFormat="1" applyFont="1" applyFill="1" applyBorder="1" applyAlignment="1">
      <alignment horizontal="center" vertical="center" wrapText="1" readingOrder="1"/>
    </xf>
    <xf numFmtId="0" fontId="3" fillId="0" borderId="4" xfId="0" applyFont="1" applyBorder="1" applyAlignment="1">
      <alignment horizontal="center" vertical="center" wrapText="1" readingOrder="1"/>
    </xf>
    <xf numFmtId="0" fontId="3" fillId="0" borderId="4" xfId="0" applyFont="1" applyBorder="1" applyAlignment="1">
      <alignment horizontal="left" vertical="center" wrapText="1" readingOrder="1"/>
    </xf>
    <xf numFmtId="9" fontId="3" fillId="0" borderId="4" xfId="0" applyNumberFormat="1" applyFont="1" applyBorder="1" applyAlignment="1">
      <alignment horizontal="center" vertical="center" wrapText="1" readingOrder="1"/>
    </xf>
    <xf numFmtId="14" fontId="3" fillId="0" borderId="7" xfId="0" applyNumberFormat="1" applyFont="1" applyBorder="1" applyAlignment="1">
      <alignment horizontal="center" vertical="center" wrapText="1" readingOrder="1"/>
    </xf>
    <xf numFmtId="0" fontId="3" fillId="0" borderId="6" xfId="0" applyFont="1" applyBorder="1" applyAlignment="1">
      <alignment horizontal="center" vertical="center" wrapText="1" readingOrder="1"/>
    </xf>
    <xf numFmtId="0" fontId="3" fillId="0" borderId="6" xfId="0" applyFont="1" applyBorder="1" applyAlignment="1">
      <alignment horizontal="left" vertical="center" wrapText="1" readingOrder="1"/>
    </xf>
    <xf numFmtId="9" fontId="3" fillId="0" borderId="6" xfId="0" applyNumberFormat="1" applyFont="1" applyBorder="1" applyAlignment="1">
      <alignment horizontal="center" vertical="center" wrapText="1" readingOrder="1"/>
    </xf>
    <xf numFmtId="0" fontId="3" fillId="0" borderId="5" xfId="0" applyFont="1" applyBorder="1" applyAlignment="1">
      <alignment horizontal="center" vertical="center" wrapText="1" readingOrder="1"/>
    </xf>
    <xf numFmtId="0" fontId="3" fillId="0" borderId="5" xfId="0" applyFont="1" applyBorder="1" applyAlignment="1">
      <alignment horizontal="left" vertical="center" wrapText="1" readingOrder="1"/>
    </xf>
    <xf numFmtId="9" fontId="3" fillId="0" borderId="5" xfId="0" applyNumberFormat="1" applyFont="1" applyBorder="1" applyAlignment="1">
      <alignment horizontal="center" vertical="center" wrapText="1" readingOrder="1"/>
    </xf>
    <xf numFmtId="14" fontId="3" fillId="0" borderId="13" xfId="0" applyNumberFormat="1" applyFont="1" applyBorder="1" applyAlignment="1">
      <alignment horizontal="center" vertical="center" wrapText="1" readingOrder="1"/>
    </xf>
    <xf numFmtId="0" fontId="0" fillId="5" borderId="0" xfId="0" applyFill="1"/>
    <xf numFmtId="0" fontId="6" fillId="2" borderId="2" xfId="0" applyFont="1" applyFill="1" applyBorder="1" applyAlignment="1">
      <alignment vertical="center" wrapText="1"/>
    </xf>
    <xf numFmtId="0" fontId="6" fillId="2" borderId="3" xfId="0" applyFont="1" applyFill="1" applyBorder="1" applyAlignment="1">
      <alignment vertical="center" wrapText="1"/>
    </xf>
    <xf numFmtId="0" fontId="6" fillId="2" borderId="14" xfId="0" applyFont="1" applyFill="1" applyBorder="1" applyAlignment="1">
      <alignment vertical="center" wrapText="1"/>
    </xf>
    <xf numFmtId="0" fontId="7" fillId="0" borderId="0" xfId="0" applyFont="1" applyAlignment="1">
      <alignment wrapText="1"/>
    </xf>
    <xf numFmtId="0" fontId="10" fillId="0" borderId="3" xfId="0" applyFont="1" applyBorder="1" applyAlignment="1">
      <alignment vertical="center" wrapText="1"/>
    </xf>
    <xf numFmtId="0" fontId="10" fillId="0" borderId="14" xfId="0" applyFont="1" applyBorder="1" applyAlignment="1">
      <alignment vertical="center" wrapText="1"/>
    </xf>
    <xf numFmtId="0" fontId="10" fillId="0" borderId="3" xfId="0" applyFont="1" applyBorder="1" applyAlignment="1">
      <alignment horizontal="center" vertical="center" wrapText="1"/>
    </xf>
    <xf numFmtId="0" fontId="10" fillId="0" borderId="14" xfId="0" applyFont="1" applyBorder="1" applyAlignment="1">
      <alignment horizontal="center" vertical="center" wrapText="1"/>
    </xf>
    <xf numFmtId="0" fontId="7" fillId="0" borderId="0" xfId="0" applyFont="1" applyAlignment="1">
      <alignment vertical="center" wrapText="1"/>
    </xf>
    <xf numFmtId="0" fontId="7" fillId="0" borderId="3" xfId="0" applyFont="1" applyBorder="1" applyAlignment="1">
      <alignment vertical="center" wrapText="1"/>
    </xf>
    <xf numFmtId="0" fontId="7" fillId="0" borderId="14" xfId="0" applyFont="1" applyBorder="1" applyAlignment="1">
      <alignment vertical="center" wrapText="1"/>
    </xf>
    <xf numFmtId="0" fontId="6" fillId="2" borderId="3" xfId="0" applyFont="1" applyFill="1" applyBorder="1" applyAlignment="1">
      <alignment horizontal="center" vertical="center" wrapText="1"/>
    </xf>
    <xf numFmtId="0" fontId="6" fillId="6" borderId="1" xfId="0" applyFont="1" applyFill="1" applyBorder="1" applyAlignment="1">
      <alignment horizontal="center" vertical="center" wrapText="1"/>
    </xf>
    <xf numFmtId="9" fontId="7" fillId="0" borderId="9" xfId="1" applyFont="1" applyBorder="1" applyAlignment="1">
      <alignment horizontal="center" vertical="center"/>
    </xf>
    <xf numFmtId="9" fontId="7" fillId="0" borderId="1" xfId="1" applyFont="1" applyFill="1" applyBorder="1" applyAlignment="1">
      <alignment horizontal="center" vertical="center"/>
    </xf>
    <xf numFmtId="0" fontId="4" fillId="0" borderId="9" xfId="0" applyFont="1" applyBorder="1" applyAlignment="1">
      <alignment horizontal="center" vertical="center" wrapText="1"/>
    </xf>
    <xf numFmtId="9" fontId="7" fillId="0" borderId="9" xfId="1" applyFont="1" applyFill="1" applyBorder="1" applyAlignment="1">
      <alignment horizontal="center" vertical="center" wrapText="1"/>
    </xf>
    <xf numFmtId="0" fontId="4" fillId="5" borderId="1" xfId="0" applyFont="1" applyFill="1" applyBorder="1" applyAlignment="1">
      <alignment vertical="center" wrapText="1"/>
    </xf>
    <xf numFmtId="0" fontId="4" fillId="5" borderId="1" xfId="0" applyFont="1" applyFill="1" applyBorder="1" applyAlignment="1">
      <alignment horizontal="center" vertical="center" wrapText="1"/>
    </xf>
    <xf numFmtId="0" fontId="4" fillId="5" borderId="1" xfId="0" applyFont="1" applyFill="1" applyBorder="1" applyAlignment="1">
      <alignment horizontal="left" vertical="center" wrapText="1"/>
    </xf>
    <xf numFmtId="9" fontId="7" fillId="0" borderId="1" xfId="1"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9" fontId="7" fillId="0" borderId="1" xfId="1" applyFont="1" applyBorder="1" applyAlignment="1">
      <alignment horizontal="center" vertical="center"/>
    </xf>
    <xf numFmtId="0" fontId="4" fillId="0" borderId="1" xfId="0" applyFont="1" applyBorder="1" applyAlignment="1">
      <alignment vertical="center" wrapText="1"/>
    </xf>
    <xf numFmtId="0" fontId="11" fillId="0" borderId="0" xfId="0" applyFont="1" applyAlignment="1">
      <alignment horizontal="center"/>
    </xf>
    <xf numFmtId="0" fontId="11" fillId="0" borderId="0" xfId="0" applyFont="1"/>
    <xf numFmtId="0" fontId="11" fillId="0" borderId="9" xfId="0" applyFont="1" applyBorder="1" applyAlignment="1">
      <alignment horizontal="center" vertical="center"/>
    </xf>
    <xf numFmtId="0" fontId="11" fillId="0" borderId="9" xfId="0" applyFont="1" applyBorder="1" applyAlignment="1">
      <alignment horizontal="center" vertical="center" wrapText="1"/>
    </xf>
    <xf numFmtId="0" fontId="11" fillId="0" borderId="1" xfId="0" applyFont="1" applyBorder="1" applyAlignment="1">
      <alignment horizontal="left"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6" fillId="2" borderId="2" xfId="4" applyFont="1" applyFill="1" applyBorder="1" applyAlignment="1">
      <alignment vertical="center" wrapText="1"/>
    </xf>
    <xf numFmtId="0" fontId="6" fillId="2" borderId="3" xfId="4" applyFont="1" applyFill="1" applyBorder="1" applyAlignment="1">
      <alignment vertical="center" wrapText="1"/>
    </xf>
    <xf numFmtId="0" fontId="6" fillId="2" borderId="14" xfId="4" applyFont="1" applyFill="1" applyBorder="1" applyAlignment="1">
      <alignment vertical="center" wrapText="1"/>
    </xf>
    <xf numFmtId="0" fontId="6" fillId="6" borderId="1" xfId="4" applyFont="1" applyFill="1" applyBorder="1" applyAlignment="1">
      <alignment horizontal="center" vertical="center" wrapText="1"/>
    </xf>
    <xf numFmtId="0" fontId="7" fillId="0" borderId="1" xfId="5" applyNumberFormat="1" applyFont="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0" fontId="7" fillId="0" borderId="9" xfId="0" applyFont="1" applyBorder="1" applyAlignment="1">
      <alignment horizontal="left" vertical="center" wrapText="1"/>
    </xf>
    <xf numFmtId="0" fontId="7" fillId="0" borderId="9" xfId="0" applyFont="1" applyBorder="1" applyAlignment="1">
      <alignment horizontal="center" vertical="center" wrapText="1"/>
    </xf>
    <xf numFmtId="14" fontId="7" fillId="0" borderId="1" xfId="0" applyNumberFormat="1" applyFont="1" applyBorder="1" applyAlignment="1">
      <alignment horizontal="center" vertical="center" wrapText="1"/>
    </xf>
    <xf numFmtId="0" fontId="7" fillId="0" borderId="10" xfId="0" applyFont="1" applyBorder="1" applyAlignment="1">
      <alignment horizontal="center" vertical="center" wrapText="1"/>
    </xf>
    <xf numFmtId="9" fontId="7" fillId="0" borderId="1" xfId="0" applyNumberFormat="1" applyFont="1" applyBorder="1" applyAlignment="1">
      <alignment horizontal="center" vertical="center" wrapText="1"/>
    </xf>
    <xf numFmtId="14" fontId="4" fillId="0" borderId="1" xfId="0" applyNumberFormat="1" applyFont="1" applyBorder="1" applyAlignment="1">
      <alignment horizontal="center" vertical="center"/>
    </xf>
    <xf numFmtId="14" fontId="4" fillId="0" borderId="1" xfId="0" applyNumberFormat="1" applyFont="1" applyBorder="1" applyAlignment="1">
      <alignment horizontal="center" vertical="center" wrapText="1"/>
    </xf>
    <xf numFmtId="0" fontId="4" fillId="7" borderId="1" xfId="0" applyFont="1" applyFill="1" applyBorder="1" applyAlignment="1">
      <alignment horizontal="center" vertical="center" wrapText="1"/>
    </xf>
    <xf numFmtId="9" fontId="7" fillId="0" borderId="1" xfId="1" applyFont="1" applyBorder="1" applyAlignment="1">
      <alignment horizontal="center" vertical="center" wrapText="1"/>
    </xf>
    <xf numFmtId="0" fontId="14" fillId="6" borderId="1" xfId="0" applyFont="1" applyFill="1" applyBorder="1" applyAlignment="1">
      <alignment horizontal="center" vertical="center" wrapText="1"/>
    </xf>
    <xf numFmtId="0" fontId="7" fillId="0" borderId="9" xfId="5" applyNumberFormat="1" applyFont="1" applyBorder="1" applyAlignment="1">
      <alignment horizontal="center" vertical="center" wrapText="1"/>
    </xf>
    <xf numFmtId="10" fontId="4" fillId="0" borderId="1" xfId="5" applyNumberFormat="1" applyFont="1" applyBorder="1" applyAlignment="1">
      <alignment horizontal="center" vertical="center" wrapText="1"/>
    </xf>
    <xf numFmtId="165" fontId="4" fillId="0" borderId="1" xfId="5" applyNumberFormat="1" applyFont="1" applyFill="1" applyBorder="1" applyAlignment="1">
      <alignment horizontal="center" vertical="center"/>
    </xf>
    <xf numFmtId="165" fontId="4" fillId="0" borderId="1" xfId="5" applyNumberFormat="1" applyFont="1" applyBorder="1" applyAlignment="1">
      <alignment horizontal="center" vertical="center"/>
    </xf>
    <xf numFmtId="0" fontId="7" fillId="0" borderId="1" xfId="5" applyNumberFormat="1" applyFont="1" applyFill="1" applyBorder="1" applyAlignment="1">
      <alignment horizontal="center" vertical="center" wrapText="1"/>
    </xf>
    <xf numFmtId="0" fontId="4" fillId="0" borderId="1" xfId="0" applyFont="1" applyBorder="1" applyAlignment="1">
      <alignment horizontal="center" vertical="center"/>
    </xf>
    <xf numFmtId="0" fontId="4" fillId="0" borderId="0" xfId="0" applyFont="1" applyAlignment="1">
      <alignment horizontal="center" vertical="center"/>
    </xf>
    <xf numFmtId="0" fontId="4" fillId="0" borderId="12" xfId="0" applyFont="1" applyBorder="1" applyAlignment="1">
      <alignment horizontal="center" vertical="center" wrapText="1"/>
    </xf>
    <xf numFmtId="0" fontId="4" fillId="0" borderId="0" xfId="0" applyFont="1"/>
    <xf numFmtId="0" fontId="6" fillId="2" borderId="3" xfId="0" applyFont="1" applyFill="1" applyBorder="1" applyAlignment="1">
      <alignment horizontal="center" wrapText="1"/>
    </xf>
    <xf numFmtId="0" fontId="6" fillId="2" borderId="14" xfId="0" applyFont="1" applyFill="1" applyBorder="1" applyAlignment="1">
      <alignment horizontal="center" wrapText="1"/>
    </xf>
    <xf numFmtId="0" fontId="6" fillId="6" borderId="1" xfId="0" applyFont="1" applyFill="1" applyBorder="1" applyAlignment="1">
      <alignment horizontal="center" wrapText="1"/>
    </xf>
    <xf numFmtId="0" fontId="10" fillId="0" borderId="1" xfId="1" applyNumberFormat="1" applyFont="1" applyBorder="1" applyAlignment="1">
      <alignment horizontal="center" vertical="center" wrapText="1"/>
    </xf>
    <xf numFmtId="0" fontId="3" fillId="0" borderId="1" xfId="0" applyFont="1" applyBorder="1" applyAlignment="1">
      <alignment horizontal="justify" vertical="center" wrapText="1" readingOrder="1"/>
    </xf>
    <xf numFmtId="0" fontId="3" fillId="0" borderId="1" xfId="0" applyFont="1" applyBorder="1" applyAlignment="1">
      <alignment vertical="center" wrapText="1" readingOrder="1"/>
    </xf>
    <xf numFmtId="0" fontId="7" fillId="0" borderId="1" xfId="0" applyFont="1" applyBorder="1" applyAlignment="1">
      <alignment vertical="center" wrapText="1"/>
    </xf>
    <xf numFmtId="0" fontId="7" fillId="0" borderId="0" xfId="0" applyFont="1" applyAlignment="1">
      <alignment vertical="center"/>
    </xf>
    <xf numFmtId="0" fontId="7" fillId="0" borderId="0" xfId="0" applyFont="1" applyAlignment="1">
      <alignment horizontal="center"/>
    </xf>
    <xf numFmtId="0" fontId="6" fillId="8" borderId="1" xfId="0" applyFont="1" applyFill="1" applyBorder="1" applyAlignment="1">
      <alignment horizontal="center" vertical="center" wrapText="1"/>
    </xf>
    <xf numFmtId="0" fontId="6" fillId="8" borderId="9" xfId="0" applyFont="1" applyFill="1" applyBorder="1" applyAlignment="1">
      <alignment horizontal="left" vertical="center" wrapText="1"/>
    </xf>
    <xf numFmtId="0" fontId="6" fillId="8" borderId="9" xfId="0" applyFont="1" applyFill="1" applyBorder="1" applyAlignment="1">
      <alignment horizontal="center" vertical="center" wrapText="1"/>
    </xf>
    <xf numFmtId="9" fontId="7" fillId="0" borderId="9" xfId="1" applyFont="1" applyFill="1" applyBorder="1" applyAlignment="1">
      <alignment horizontal="center" vertical="center"/>
    </xf>
    <xf numFmtId="0" fontId="7" fillId="0" borderId="10" xfId="0" applyFont="1" applyBorder="1" applyAlignment="1">
      <alignment vertical="center" wrapText="1"/>
    </xf>
    <xf numFmtId="14" fontId="4" fillId="0" borderId="1" xfId="0" applyNumberFormat="1" applyFont="1" applyBorder="1" applyAlignment="1">
      <alignment horizontal="center" vertical="center" readingOrder="1"/>
    </xf>
    <xf numFmtId="0" fontId="3" fillId="0" borderId="10" xfId="0" applyFont="1" applyBorder="1" applyAlignment="1">
      <alignment vertical="center" wrapText="1"/>
    </xf>
    <xf numFmtId="0" fontId="7" fillId="0" borderId="1" xfId="0" applyFont="1" applyBorder="1" applyAlignment="1">
      <alignment vertical="center"/>
    </xf>
    <xf numFmtId="9" fontId="7" fillId="5" borderId="1" xfId="1" applyFont="1" applyFill="1" applyBorder="1" applyAlignment="1">
      <alignment horizontal="center" vertical="center"/>
    </xf>
    <xf numFmtId="0" fontId="7" fillId="0" borderId="1" xfId="0" applyFont="1" applyBorder="1" applyAlignment="1">
      <alignment horizontal="center" vertical="center"/>
    </xf>
    <xf numFmtId="0" fontId="4" fillId="0" borderId="9" xfId="0" applyFont="1" applyBorder="1" applyAlignment="1">
      <alignment horizontal="left" vertical="center" wrapText="1"/>
    </xf>
    <xf numFmtId="0" fontId="4" fillId="0" borderId="1" xfId="0" applyFont="1" applyBorder="1" applyAlignment="1">
      <alignment vertical="center" wrapText="1" readingOrder="1"/>
    </xf>
    <xf numFmtId="9" fontId="4" fillId="0" borderId="1" xfId="0" applyNumberFormat="1" applyFont="1" applyBorder="1" applyAlignment="1">
      <alignment horizontal="center" vertical="center" wrapText="1"/>
    </xf>
    <xf numFmtId="0" fontId="4" fillId="0" borderId="1" xfId="0" applyFont="1" applyBorder="1" applyAlignment="1">
      <alignment horizontal="left" vertical="center" wrapText="1" readingOrder="1"/>
    </xf>
    <xf numFmtId="14" fontId="4" fillId="0" borderId="10" xfId="0" applyNumberFormat="1" applyFont="1" applyBorder="1" applyAlignment="1">
      <alignment horizontal="center" vertical="center"/>
    </xf>
    <xf numFmtId="14" fontId="3" fillId="0" borderId="1" xfId="0" applyNumberFormat="1" applyFont="1" applyBorder="1" applyAlignment="1">
      <alignment horizontal="center" vertical="center" wrapText="1"/>
    </xf>
    <xf numFmtId="9" fontId="7" fillId="0" borderId="10" xfId="0" applyNumberFormat="1" applyFont="1" applyBorder="1" applyAlignment="1">
      <alignment horizontal="center" vertical="center" wrapText="1"/>
    </xf>
    <xf numFmtId="14" fontId="7" fillId="0" borderId="10" xfId="0" applyNumberFormat="1" applyFont="1" applyBorder="1" applyAlignment="1">
      <alignment horizontal="center" vertical="center"/>
    </xf>
    <xf numFmtId="9" fontId="7" fillId="0" borderId="0" xfId="1" applyFont="1" applyAlignment="1">
      <alignment horizontal="center" vertical="center"/>
    </xf>
    <xf numFmtId="9" fontId="6" fillId="2" borderId="3" xfId="1" applyFont="1" applyFill="1" applyBorder="1" applyAlignment="1">
      <alignment horizontal="center" vertical="center" wrapText="1"/>
    </xf>
    <xf numFmtId="0" fontId="6" fillId="2" borderId="3" xfId="0" applyFont="1" applyFill="1" applyBorder="1" applyAlignment="1">
      <alignment horizontal="left" vertical="center" wrapText="1"/>
    </xf>
    <xf numFmtId="1" fontId="6" fillId="6" borderId="9" xfId="0" applyNumberFormat="1" applyFont="1" applyFill="1" applyBorder="1" applyAlignment="1">
      <alignment horizontal="center" vertical="center" wrapText="1"/>
    </xf>
    <xf numFmtId="0" fontId="6" fillId="6" borderId="9" xfId="0" applyFont="1" applyFill="1" applyBorder="1" applyAlignment="1">
      <alignment horizontal="center" vertical="center" wrapText="1"/>
    </xf>
    <xf numFmtId="9" fontId="6" fillId="6" borderId="9" xfId="1" applyFont="1" applyFill="1" applyBorder="1" applyAlignment="1">
      <alignment horizontal="center" vertical="center" wrapText="1"/>
    </xf>
    <xf numFmtId="1" fontId="10" fillId="0" borderId="1" xfId="1" applyNumberFormat="1" applyFont="1" applyBorder="1" applyAlignment="1">
      <alignment horizontal="center" vertical="center" wrapText="1"/>
    </xf>
    <xf numFmtId="1" fontId="6" fillId="2" borderId="2" xfId="0" applyNumberFormat="1" applyFont="1" applyFill="1" applyBorder="1" applyAlignment="1">
      <alignment horizontal="center" wrapText="1"/>
    </xf>
    <xf numFmtId="0" fontId="10" fillId="0" borderId="1" xfId="0" applyFont="1" applyBorder="1" applyAlignment="1">
      <alignment horizontal="left" vertical="center" wrapText="1"/>
    </xf>
    <xf numFmtId="0" fontId="14" fillId="0" borderId="0" xfId="0" applyFont="1" applyAlignment="1">
      <alignment horizontal="center"/>
    </xf>
    <xf numFmtId="0" fontId="14" fillId="0" borderId="0" xfId="0" applyFont="1"/>
    <xf numFmtId="9" fontId="7" fillId="0" borderId="9" xfId="1" applyFont="1" applyBorder="1" applyAlignment="1">
      <alignment horizontal="center" vertical="center" wrapText="1"/>
    </xf>
    <xf numFmtId="9" fontId="4" fillId="0" borderId="1" xfId="1" applyFont="1" applyFill="1" applyBorder="1" applyAlignment="1">
      <alignment horizontal="center" vertical="center" wrapText="1"/>
    </xf>
    <xf numFmtId="166" fontId="7" fillId="0" borderId="1" xfId="0" applyNumberFormat="1" applyFont="1" applyBorder="1" applyAlignment="1">
      <alignment horizontal="center" vertical="center" wrapText="1"/>
    </xf>
    <xf numFmtId="0" fontId="10" fillId="5" borderId="1" xfId="0" applyFont="1" applyFill="1" applyBorder="1" applyAlignment="1">
      <alignment horizontal="center" vertical="center" wrapText="1"/>
    </xf>
    <xf numFmtId="0" fontId="4" fillId="5" borderId="9" xfId="0" applyFont="1" applyFill="1" applyBorder="1" applyAlignment="1">
      <alignment horizontal="left" vertical="center" wrapText="1"/>
    </xf>
    <xf numFmtId="0" fontId="4" fillId="5" borderId="1" xfId="0" applyFont="1" applyFill="1" applyBorder="1" applyAlignment="1">
      <alignment horizontal="justify" vertical="center" wrapText="1"/>
    </xf>
    <xf numFmtId="0" fontId="4" fillId="5" borderId="9" xfId="0" applyFont="1" applyFill="1" applyBorder="1" applyAlignment="1">
      <alignment horizontal="left" vertical="top" wrapText="1"/>
    </xf>
    <xf numFmtId="0" fontId="7" fillId="0" borderId="20" xfId="0" applyFont="1" applyBorder="1"/>
    <xf numFmtId="0" fontId="7" fillId="5" borderId="0" xfId="0" applyFont="1" applyFill="1" applyAlignment="1">
      <alignment horizontal="center"/>
    </xf>
    <xf numFmtId="9" fontId="7" fillId="0" borderId="0" xfId="1" applyFont="1"/>
    <xf numFmtId="10" fontId="7" fillId="0" borderId="0" xfId="1" applyNumberFormat="1" applyFont="1"/>
    <xf numFmtId="0" fontId="7" fillId="0" borderId="0" xfId="0" applyFont="1" applyAlignment="1">
      <alignment horizontal="left"/>
    </xf>
    <xf numFmtId="0" fontId="16" fillId="9" borderId="9" xfId="0" applyFont="1" applyFill="1" applyBorder="1" applyAlignment="1">
      <alignment horizontal="center" vertical="center" wrapText="1" readingOrder="1"/>
    </xf>
    <xf numFmtId="0" fontId="17" fillId="5" borderId="23" xfId="0" applyFont="1" applyFill="1" applyBorder="1" applyAlignment="1">
      <alignment horizontal="center" vertical="center"/>
    </xf>
    <xf numFmtId="9" fontId="17" fillId="5" borderId="24" xfId="0" applyNumberFormat="1" applyFont="1" applyFill="1" applyBorder="1" applyAlignment="1">
      <alignment horizontal="center" vertical="center" wrapText="1" readingOrder="1"/>
    </xf>
    <xf numFmtId="0" fontId="17" fillId="5" borderId="24" xfId="0" applyFont="1" applyFill="1" applyBorder="1" applyAlignment="1">
      <alignment horizontal="center" vertical="center" wrapText="1" readingOrder="1"/>
    </xf>
    <xf numFmtId="14" fontId="17" fillId="5" borderId="24" xfId="0" applyNumberFormat="1" applyFont="1" applyFill="1" applyBorder="1" applyAlignment="1">
      <alignment horizontal="center" vertical="center"/>
    </xf>
    <xf numFmtId="14" fontId="17" fillId="5" borderId="25" xfId="0" applyNumberFormat="1" applyFont="1" applyFill="1" applyBorder="1" applyAlignment="1">
      <alignment horizontal="center" vertical="center"/>
    </xf>
    <xf numFmtId="0" fontId="17" fillId="5" borderId="27" xfId="0" applyFont="1" applyFill="1" applyBorder="1" applyAlignment="1">
      <alignment horizontal="center" vertical="center" wrapText="1" readingOrder="1"/>
    </xf>
    <xf numFmtId="9" fontId="17" fillId="5" borderId="27" xfId="0" applyNumberFormat="1" applyFont="1" applyFill="1" applyBorder="1" applyAlignment="1">
      <alignment horizontal="center" vertical="center" wrapText="1" readingOrder="1"/>
    </xf>
    <xf numFmtId="14" fontId="17" fillId="5" borderId="27" xfId="0" applyNumberFormat="1" applyFont="1" applyFill="1" applyBorder="1" applyAlignment="1">
      <alignment horizontal="center" vertical="center"/>
    </xf>
    <xf numFmtId="14" fontId="17" fillId="5" borderId="28" xfId="0" applyNumberFormat="1" applyFont="1" applyFill="1" applyBorder="1" applyAlignment="1">
      <alignment horizontal="center" vertical="center"/>
    </xf>
    <xf numFmtId="0" fontId="18" fillId="5" borderId="30" xfId="0" applyFont="1" applyFill="1" applyBorder="1" applyAlignment="1">
      <alignment horizontal="center" vertical="center" wrapText="1" readingOrder="1"/>
    </xf>
    <xf numFmtId="9" fontId="17" fillId="5" borderId="30" xfId="0" applyNumberFormat="1" applyFont="1" applyFill="1" applyBorder="1" applyAlignment="1">
      <alignment horizontal="center" vertical="center" wrapText="1" readingOrder="1"/>
    </xf>
    <xf numFmtId="0" fontId="17" fillId="5" borderId="31" xfId="0" applyFont="1" applyFill="1" applyBorder="1" applyAlignment="1">
      <alignment horizontal="center" vertical="center" wrapText="1" readingOrder="1"/>
    </xf>
    <xf numFmtId="9" fontId="17" fillId="5" borderId="31" xfId="0" applyNumberFormat="1" applyFont="1" applyFill="1" applyBorder="1" applyAlignment="1">
      <alignment horizontal="center" vertical="center" wrapText="1" readingOrder="1"/>
    </xf>
    <xf numFmtId="0" fontId="17" fillId="5" borderId="30" xfId="0" applyFont="1" applyFill="1" applyBorder="1" applyAlignment="1">
      <alignment horizontal="center" vertical="center" wrapText="1" readingOrder="1"/>
    </xf>
    <xf numFmtId="14" fontId="17" fillId="5" borderId="31" xfId="0" applyNumberFormat="1" applyFont="1" applyFill="1" applyBorder="1" applyAlignment="1">
      <alignment horizontal="center" vertical="center" wrapText="1"/>
    </xf>
    <xf numFmtId="14" fontId="17" fillId="5" borderId="32" xfId="0" applyNumberFormat="1" applyFont="1" applyFill="1" applyBorder="1" applyAlignment="1">
      <alignment horizontal="center" vertical="center" wrapText="1"/>
    </xf>
    <xf numFmtId="0" fontId="17" fillId="5" borderId="33" xfId="0" applyFont="1" applyFill="1" applyBorder="1" applyAlignment="1">
      <alignment horizontal="center" vertical="center"/>
    </xf>
    <xf numFmtId="14" fontId="17" fillId="5" borderId="30" xfId="0" applyNumberFormat="1" applyFont="1" applyFill="1" applyBorder="1" applyAlignment="1">
      <alignment horizontal="center" vertical="center" wrapText="1"/>
    </xf>
    <xf numFmtId="14" fontId="17" fillId="5" borderId="34" xfId="0" applyNumberFormat="1" applyFont="1" applyFill="1" applyBorder="1" applyAlignment="1">
      <alignment horizontal="center" vertical="center" wrapText="1"/>
    </xf>
    <xf numFmtId="0" fontId="17" fillId="5" borderId="1" xfId="0" applyFont="1" applyFill="1" applyBorder="1" applyAlignment="1">
      <alignment horizontal="center" vertical="center" wrapText="1" readingOrder="1"/>
    </xf>
    <xf numFmtId="9" fontId="17" fillId="5" borderId="9" xfId="0" applyNumberFormat="1" applyFont="1" applyFill="1" applyBorder="1" applyAlignment="1">
      <alignment horizontal="center" vertical="center" wrapText="1" readingOrder="1"/>
    </xf>
    <xf numFmtId="0" fontId="17" fillId="5" borderId="9" xfId="0" applyFont="1" applyFill="1" applyBorder="1" applyAlignment="1">
      <alignment horizontal="center" vertical="center" wrapText="1" readingOrder="1"/>
    </xf>
    <xf numFmtId="14" fontId="17" fillId="5" borderId="1" xfId="0" applyNumberFormat="1" applyFont="1" applyFill="1" applyBorder="1" applyAlignment="1">
      <alignment horizontal="center" vertical="center"/>
    </xf>
    <xf numFmtId="14" fontId="17" fillId="5" borderId="36" xfId="0" applyNumberFormat="1" applyFont="1" applyFill="1" applyBorder="1" applyAlignment="1">
      <alignment horizontal="center" vertical="center"/>
    </xf>
    <xf numFmtId="14" fontId="17" fillId="5" borderId="31" xfId="0" applyNumberFormat="1" applyFont="1" applyFill="1" applyBorder="1" applyAlignment="1">
      <alignment horizontal="center" vertical="center"/>
    </xf>
    <xf numFmtId="14" fontId="17" fillId="5" borderId="32" xfId="0" applyNumberFormat="1" applyFont="1" applyFill="1" applyBorder="1" applyAlignment="1">
      <alignment horizontal="center" vertical="center"/>
    </xf>
    <xf numFmtId="9" fontId="17" fillId="5" borderId="1" xfId="0" applyNumberFormat="1" applyFont="1" applyFill="1" applyBorder="1" applyAlignment="1">
      <alignment horizontal="center" vertical="center" wrapText="1" readingOrder="1"/>
    </xf>
    <xf numFmtId="0" fontId="18" fillId="5" borderId="1" xfId="0" applyFont="1" applyFill="1" applyBorder="1" applyAlignment="1">
      <alignment horizontal="center" vertical="center" wrapText="1" readingOrder="1"/>
    </xf>
    <xf numFmtId="0" fontId="17" fillId="5" borderId="1" xfId="0" applyFont="1" applyFill="1" applyBorder="1" applyAlignment="1">
      <alignment horizontal="center" vertical="center" wrapText="1"/>
    </xf>
    <xf numFmtId="9" fontId="18" fillId="5" borderId="1" xfId="0" applyNumberFormat="1" applyFont="1" applyFill="1" applyBorder="1" applyAlignment="1">
      <alignment horizontal="center" vertical="center" wrapText="1" readingOrder="1"/>
    </xf>
    <xf numFmtId="0" fontId="18" fillId="5" borderId="1" xfId="0" applyFont="1" applyFill="1" applyBorder="1" applyAlignment="1">
      <alignment horizontal="center" vertical="center" wrapText="1"/>
    </xf>
    <xf numFmtId="0" fontId="17" fillId="5" borderId="37" xfId="0" applyFont="1" applyFill="1" applyBorder="1" applyAlignment="1">
      <alignment horizontal="center" vertical="center"/>
    </xf>
    <xf numFmtId="0" fontId="17" fillId="5" borderId="38" xfId="0" applyFont="1" applyFill="1" applyBorder="1" applyAlignment="1">
      <alignment horizontal="center" vertical="center" wrapText="1" readingOrder="1"/>
    </xf>
    <xf numFmtId="9" fontId="17" fillId="5" borderId="38" xfId="0" applyNumberFormat="1" applyFont="1" applyFill="1" applyBorder="1" applyAlignment="1">
      <alignment horizontal="center" vertical="center" wrapText="1" readingOrder="1"/>
    </xf>
    <xf numFmtId="14" fontId="17" fillId="5" borderId="38" xfId="0" applyNumberFormat="1" applyFont="1" applyFill="1" applyBorder="1" applyAlignment="1">
      <alignment horizontal="center" vertical="center"/>
    </xf>
    <xf numFmtId="14" fontId="17" fillId="5" borderId="39" xfId="0" applyNumberFormat="1" applyFont="1" applyFill="1" applyBorder="1" applyAlignment="1">
      <alignment horizontal="center" vertical="center"/>
    </xf>
    <xf numFmtId="0" fontId="17" fillId="5" borderId="1" xfId="0" applyFont="1" applyFill="1" applyBorder="1" applyAlignment="1">
      <alignment horizontal="center" vertical="center" readingOrder="1"/>
    </xf>
    <xf numFmtId="0" fontId="17" fillId="5" borderId="31" xfId="0" applyFont="1" applyFill="1" applyBorder="1" applyAlignment="1">
      <alignment horizontal="center" vertical="center" readingOrder="1"/>
    </xf>
    <xf numFmtId="0" fontId="20" fillId="0" borderId="0" xfId="0" applyFont="1"/>
    <xf numFmtId="0" fontId="8" fillId="6" borderId="9" xfId="0" applyFont="1" applyFill="1" applyBorder="1" applyAlignment="1">
      <alignment horizontal="center" vertical="center" wrapText="1"/>
    </xf>
    <xf numFmtId="0" fontId="22" fillId="0" borderId="0" xfId="0" applyFont="1"/>
    <xf numFmtId="0" fontId="20" fillId="0" borderId="1" xfId="0" applyFont="1" applyBorder="1" applyAlignment="1">
      <alignment horizontal="justify" vertical="center" wrapText="1"/>
    </xf>
    <xf numFmtId="9" fontId="20" fillId="0" borderId="1" xfId="0" applyNumberFormat="1" applyFont="1" applyBorder="1" applyAlignment="1">
      <alignment horizontal="center" vertical="center" wrapText="1"/>
    </xf>
    <xf numFmtId="0" fontId="20" fillId="0" borderId="1" xfId="0" applyFont="1" applyBorder="1" applyAlignment="1">
      <alignment horizontal="left" vertical="center" wrapText="1"/>
    </xf>
    <xf numFmtId="166" fontId="20" fillId="0" borderId="1" xfId="0" applyNumberFormat="1" applyFont="1" applyBorder="1" applyAlignment="1">
      <alignment horizontal="center" vertical="center" wrapText="1"/>
    </xf>
    <xf numFmtId="0" fontId="20" fillId="5" borderId="1" xfId="0" applyFont="1" applyFill="1" applyBorder="1" applyAlignment="1">
      <alignment horizontal="justify" vertical="center" wrapText="1"/>
    </xf>
    <xf numFmtId="9" fontId="20" fillId="5" borderId="1" xfId="0" applyNumberFormat="1" applyFont="1" applyFill="1" applyBorder="1" applyAlignment="1">
      <alignment horizontal="center" vertical="center" wrapText="1"/>
    </xf>
    <xf numFmtId="0" fontId="20" fillId="5" borderId="1" xfId="0" applyFont="1" applyFill="1" applyBorder="1" applyAlignment="1">
      <alignment vertical="center" wrapText="1"/>
    </xf>
    <xf numFmtId="0" fontId="20" fillId="0" borderId="12" xfId="0" applyFont="1" applyBorder="1"/>
    <xf numFmtId="0" fontId="20" fillId="0" borderId="0" xfId="0" applyFont="1" applyAlignment="1">
      <alignment vertical="center" wrapText="1"/>
    </xf>
    <xf numFmtId="9" fontId="20" fillId="0" borderId="0" xfId="1" applyFont="1" applyFill="1" applyAlignment="1">
      <alignment horizontal="center" vertical="center" wrapText="1"/>
    </xf>
    <xf numFmtId="0" fontId="20" fillId="0" borderId="0" xfId="0" applyFont="1" applyAlignment="1">
      <alignment horizontal="left" vertical="center" wrapText="1"/>
    </xf>
    <xf numFmtId="0" fontId="20" fillId="0" borderId="0" xfId="0" applyFont="1" applyAlignment="1">
      <alignment horizontal="center" vertical="center" wrapText="1"/>
    </xf>
    <xf numFmtId="166" fontId="20" fillId="0" borderId="0" xfId="0" applyNumberFormat="1" applyFont="1" applyAlignment="1">
      <alignment vertical="center" wrapText="1"/>
    </xf>
    <xf numFmtId="166" fontId="20" fillId="0" borderId="0" xfId="0" applyNumberFormat="1" applyFont="1" applyAlignment="1">
      <alignment horizontal="center" vertical="center" wrapText="1"/>
    </xf>
    <xf numFmtId="10" fontId="20" fillId="0" borderId="0" xfId="1" applyNumberFormat="1" applyFont="1"/>
    <xf numFmtId="1" fontId="6" fillId="6" borderId="1" xfId="1" applyNumberFormat="1" applyFont="1" applyFill="1" applyBorder="1" applyAlignment="1">
      <alignment horizontal="center" vertical="center" wrapText="1"/>
    </xf>
    <xf numFmtId="0" fontId="23" fillId="0" borderId="1" xfId="0" applyFont="1" applyBorder="1" applyAlignment="1">
      <alignment horizontal="center" vertical="center" wrapText="1"/>
    </xf>
    <xf numFmtId="9" fontId="23" fillId="0" borderId="9" xfId="1" applyFont="1" applyBorder="1" applyAlignment="1">
      <alignment horizontal="center" vertical="center"/>
    </xf>
    <xf numFmtId="9" fontId="23" fillId="0" borderId="1" xfId="1" applyFont="1" applyFill="1" applyBorder="1" applyAlignment="1">
      <alignment horizontal="center" vertical="center"/>
    </xf>
    <xf numFmtId="0" fontId="23" fillId="0" borderId="9" xfId="0" applyFont="1" applyBorder="1" applyAlignment="1">
      <alignment horizontal="center" vertical="center" wrapText="1"/>
    </xf>
    <xf numFmtId="14" fontId="23" fillId="0" borderId="1" xfId="0" applyNumberFormat="1" applyFont="1" applyBorder="1" applyAlignment="1">
      <alignment horizontal="center" vertical="center"/>
    </xf>
    <xf numFmtId="14" fontId="24" fillId="0" borderId="1" xfId="0" applyNumberFormat="1" applyFont="1" applyBorder="1" applyAlignment="1">
      <alignment horizontal="center" vertical="center"/>
    </xf>
    <xf numFmtId="0" fontId="24" fillId="0" borderId="1" xfId="0" applyFont="1" applyBorder="1" applyAlignment="1">
      <alignment horizontal="center" vertical="center" wrapText="1"/>
    </xf>
    <xf numFmtId="9" fontId="23" fillId="0" borderId="1" xfId="1" applyFont="1" applyBorder="1" applyAlignment="1">
      <alignment horizontal="center" vertical="center"/>
    </xf>
    <xf numFmtId="14" fontId="23" fillId="5" borderId="9" xfId="0" applyNumberFormat="1" applyFont="1" applyFill="1" applyBorder="1" applyAlignment="1">
      <alignment horizontal="center" vertical="center" wrapText="1"/>
    </xf>
    <xf numFmtId="14" fontId="24" fillId="0" borderId="1" xfId="0" applyNumberFormat="1" applyFont="1" applyBorder="1" applyAlignment="1">
      <alignment horizontal="center" vertical="center" wrapText="1"/>
    </xf>
    <xf numFmtId="9" fontId="23" fillId="5" borderId="9" xfId="1" applyFont="1" applyFill="1" applyBorder="1" applyAlignment="1">
      <alignment horizontal="center" vertical="center" wrapText="1"/>
    </xf>
    <xf numFmtId="9" fontId="23" fillId="5" borderId="9" xfId="1" applyFont="1" applyFill="1" applyBorder="1" applyAlignment="1">
      <alignment horizontal="center" vertical="center"/>
    </xf>
    <xf numFmtId="0" fontId="23" fillId="5" borderId="9" xfId="0" applyFont="1" applyFill="1" applyBorder="1" applyAlignment="1">
      <alignment horizontal="center" vertical="center" wrapText="1"/>
    </xf>
    <xf numFmtId="14" fontId="23" fillId="5" borderId="1" xfId="0" applyNumberFormat="1" applyFont="1" applyFill="1" applyBorder="1" applyAlignment="1">
      <alignment horizontal="center" vertical="center"/>
    </xf>
    <xf numFmtId="14" fontId="23" fillId="0" borderId="1" xfId="0" applyNumberFormat="1" applyFont="1" applyBorder="1" applyAlignment="1">
      <alignment horizontal="center" vertical="center" wrapText="1"/>
    </xf>
    <xf numFmtId="0" fontId="23" fillId="0" borderId="1" xfId="0" applyFont="1" applyBorder="1" applyAlignment="1">
      <alignment horizontal="left" vertical="center" wrapText="1"/>
    </xf>
    <xf numFmtId="9" fontId="23" fillId="0" borderId="9" xfId="1" applyFont="1" applyBorder="1" applyAlignment="1">
      <alignment horizontal="left" vertical="center" wrapText="1"/>
    </xf>
    <xf numFmtId="14" fontId="24" fillId="0" borderId="1" xfId="0" applyNumberFormat="1" applyFont="1" applyBorder="1" applyAlignment="1">
      <alignment horizontal="left" vertical="center" wrapText="1"/>
    </xf>
    <xf numFmtId="1" fontId="10" fillId="0" borderId="1" xfId="1" applyNumberFormat="1" applyFont="1" applyFill="1" applyBorder="1" applyAlignment="1">
      <alignment horizontal="center" vertical="center" wrapText="1"/>
    </xf>
    <xf numFmtId="9" fontId="23" fillId="0" borderId="1" xfId="1" applyFont="1" applyFill="1" applyBorder="1" applyAlignment="1">
      <alignment horizontal="center" vertical="center" wrapText="1"/>
    </xf>
    <xf numFmtId="9" fontId="23" fillId="0" borderId="9" xfId="1" applyFont="1" applyFill="1" applyBorder="1" applyAlignment="1">
      <alignment horizontal="center" vertical="center"/>
    </xf>
    <xf numFmtId="0" fontId="24" fillId="0" borderId="1" xfId="0" applyFont="1" applyBorder="1" applyAlignment="1">
      <alignment vertical="center"/>
    </xf>
    <xf numFmtId="1" fontId="0" fillId="0" borderId="0" xfId="1" applyNumberFormat="1" applyFont="1"/>
    <xf numFmtId="0" fontId="25" fillId="0" borderId="1" xfId="0" applyFont="1" applyBorder="1" applyAlignment="1">
      <alignment vertical="center" wrapText="1" readingOrder="1"/>
    </xf>
    <xf numFmtId="9" fontId="25" fillId="0" borderId="1" xfId="0" applyNumberFormat="1" applyFont="1" applyBorder="1" applyAlignment="1">
      <alignment horizontal="center" vertical="center" wrapText="1"/>
    </xf>
    <xf numFmtId="0" fontId="25" fillId="0" borderId="1" xfId="0" applyFont="1" applyBorder="1" applyAlignment="1">
      <alignment horizontal="left" vertical="center" wrapText="1" readingOrder="1"/>
    </xf>
    <xf numFmtId="14" fontId="25" fillId="0" borderId="1" xfId="0" applyNumberFormat="1" applyFont="1" applyBorder="1" applyAlignment="1">
      <alignment horizontal="center" vertical="center"/>
    </xf>
    <xf numFmtId="0" fontId="25" fillId="0" borderId="0" xfId="0" applyFont="1"/>
    <xf numFmtId="14" fontId="7" fillId="0" borderId="4" xfId="0" applyNumberFormat="1" applyFont="1" applyBorder="1" applyAlignment="1">
      <alignment horizontal="center" vertical="center" wrapText="1"/>
    </xf>
    <xf numFmtId="0" fontId="7" fillId="0" borderId="1" xfId="0" applyFont="1" applyBorder="1" applyAlignment="1">
      <alignment horizontal="left" wrapText="1"/>
    </xf>
    <xf numFmtId="14" fontId="27" fillId="10" borderId="40" xfId="0" applyNumberFormat="1" applyFont="1" applyFill="1" applyBorder="1" applyAlignment="1">
      <alignment horizontal="center" vertical="center" wrapText="1" readingOrder="1"/>
    </xf>
    <xf numFmtId="0" fontId="26" fillId="0" borderId="0" xfId="0" applyFont="1"/>
    <xf numFmtId="0" fontId="27" fillId="10" borderId="5" xfId="0" applyFont="1" applyFill="1" applyBorder="1" applyAlignment="1">
      <alignment horizontal="center" vertical="center" wrapText="1" readingOrder="1"/>
    </xf>
    <xf numFmtId="9" fontId="27" fillId="10" borderId="5" xfId="1" applyFont="1" applyFill="1" applyBorder="1" applyAlignment="1">
      <alignment horizontal="center" vertical="center" wrapText="1" readingOrder="1"/>
    </xf>
    <xf numFmtId="0" fontId="28" fillId="0" borderId="21" xfId="0" applyFont="1" applyBorder="1" applyAlignment="1">
      <alignment horizontal="center" vertical="center" wrapText="1"/>
    </xf>
    <xf numFmtId="9" fontId="28" fillId="11" borderId="1" xfId="0" applyNumberFormat="1" applyFont="1" applyFill="1" applyBorder="1" applyAlignment="1">
      <alignment horizontal="center" vertical="center"/>
    </xf>
    <xf numFmtId="9" fontId="28" fillId="11" borderId="10" xfId="0" applyNumberFormat="1" applyFont="1" applyFill="1" applyBorder="1" applyAlignment="1">
      <alignment horizontal="center" vertical="center"/>
    </xf>
    <xf numFmtId="0" fontId="7" fillId="0" borderId="1" xfId="0" applyFont="1" applyBorder="1"/>
    <xf numFmtId="0" fontId="27" fillId="10" borderId="11" xfId="0" applyFont="1" applyFill="1" applyBorder="1" applyAlignment="1">
      <alignment horizontal="center" vertical="center" wrapText="1" readingOrder="1"/>
    </xf>
    <xf numFmtId="0" fontId="27" fillId="10" borderId="1" xfId="0" applyFont="1" applyFill="1" applyBorder="1" applyAlignment="1">
      <alignment horizontal="center" vertical="center" wrapText="1" readingOrder="1"/>
    </xf>
    <xf numFmtId="9" fontId="7" fillId="0" borderId="14" xfId="1" applyFont="1" applyBorder="1" applyAlignment="1">
      <alignment horizontal="center" vertical="center"/>
    </xf>
    <xf numFmtId="0" fontId="10" fillId="0" borderId="1" xfId="0" applyFont="1" applyBorder="1"/>
    <xf numFmtId="0" fontId="13" fillId="0" borderId="1" xfId="0" applyFont="1" applyBorder="1"/>
    <xf numFmtId="9" fontId="10" fillId="0" borderId="1" xfId="1" applyFont="1" applyBorder="1" applyAlignment="1">
      <alignment horizontal="center" vertical="center"/>
    </xf>
    <xf numFmtId="9" fontId="10" fillId="0" borderId="1" xfId="0" applyNumberFormat="1" applyFont="1" applyBorder="1" applyAlignment="1">
      <alignment horizontal="center" vertical="center"/>
    </xf>
    <xf numFmtId="9" fontId="27" fillId="10" borderId="1" xfId="1" applyFont="1" applyFill="1" applyBorder="1" applyAlignment="1">
      <alignment horizontal="center" vertical="center" wrapText="1" readingOrder="1"/>
    </xf>
    <xf numFmtId="9" fontId="28" fillId="5" borderId="1" xfId="1" applyFont="1" applyFill="1" applyBorder="1" applyAlignment="1">
      <alignment horizontal="center" vertical="center"/>
    </xf>
    <xf numFmtId="9" fontId="7" fillId="0" borderId="10" xfId="1" applyFont="1" applyBorder="1" applyAlignment="1">
      <alignment horizontal="center" vertical="center"/>
    </xf>
    <xf numFmtId="9" fontId="4" fillId="0" borderId="1" xfId="1" applyFont="1" applyBorder="1" applyAlignment="1">
      <alignment horizontal="center" vertical="center"/>
    </xf>
    <xf numFmtId="0" fontId="0" fillId="0" borderId="1" xfId="0" applyBorder="1"/>
    <xf numFmtId="9" fontId="28" fillId="11" borderId="1" xfId="0" applyNumberFormat="1" applyFont="1" applyFill="1" applyBorder="1" applyAlignment="1">
      <alignment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26" fillId="0" borderId="0" xfId="0" applyFont="1" applyAlignment="1">
      <alignment horizontal="center" vertical="center"/>
    </xf>
    <xf numFmtId="0" fontId="25" fillId="0" borderId="1" xfId="0" applyFont="1" applyBorder="1"/>
    <xf numFmtId="0" fontId="0" fillId="5" borderId="1" xfId="0" applyFill="1" applyBorder="1"/>
    <xf numFmtId="14" fontId="3" fillId="0" borderId="2" xfId="0" applyNumberFormat="1" applyFont="1" applyBorder="1" applyAlignment="1">
      <alignment horizontal="center" vertical="center" wrapText="1" readingOrder="1"/>
    </xf>
    <xf numFmtId="9" fontId="7" fillId="0" borderId="0" xfId="0" applyNumberFormat="1" applyFont="1"/>
    <xf numFmtId="0" fontId="27" fillId="10" borderId="5" xfId="0" applyFont="1" applyFill="1" applyBorder="1" applyAlignment="1">
      <alignment wrapText="1" readingOrder="1"/>
    </xf>
    <xf numFmtId="9" fontId="29" fillId="11" borderId="1" xfId="0" applyNumberFormat="1" applyFont="1" applyFill="1" applyBorder="1" applyAlignment="1">
      <alignment horizontal="center" vertical="center"/>
    </xf>
    <xf numFmtId="0" fontId="28" fillId="12" borderId="10" xfId="0" applyFont="1" applyFill="1" applyBorder="1" applyAlignment="1">
      <alignment horizontal="center" vertical="center" wrapText="1"/>
    </xf>
    <xf numFmtId="9" fontId="7" fillId="12" borderId="1" xfId="1" applyFont="1" applyFill="1" applyBorder="1" applyAlignment="1">
      <alignment horizontal="center" vertical="center"/>
    </xf>
    <xf numFmtId="9" fontId="28" fillId="12" borderId="1" xfId="1" applyFont="1" applyFill="1" applyBorder="1" applyAlignment="1">
      <alignment horizontal="center" vertical="center"/>
    </xf>
    <xf numFmtId="0" fontId="17" fillId="13" borderId="24" xfId="0" applyFont="1" applyFill="1" applyBorder="1" applyAlignment="1">
      <alignment horizontal="center" vertical="center" wrapText="1" readingOrder="1"/>
    </xf>
    <xf numFmtId="9" fontId="28" fillId="13" borderId="1" xfId="1" applyFont="1" applyFill="1" applyBorder="1" applyAlignment="1">
      <alignment horizontal="center" vertical="center"/>
    </xf>
    <xf numFmtId="9" fontId="28" fillId="13" borderId="1" xfId="0" applyNumberFormat="1" applyFont="1" applyFill="1" applyBorder="1" applyAlignment="1">
      <alignment horizontal="center" vertical="center"/>
    </xf>
    <xf numFmtId="9" fontId="7" fillId="13" borderId="1" xfId="1" applyFont="1" applyFill="1" applyBorder="1" applyAlignment="1">
      <alignment horizontal="center" vertical="center"/>
    </xf>
    <xf numFmtId="9" fontId="28" fillId="0" borderId="1" xfId="1" applyFont="1" applyFill="1" applyBorder="1" applyAlignment="1">
      <alignment horizontal="center" vertical="center"/>
    </xf>
    <xf numFmtId="0" fontId="6" fillId="2"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10" xfId="0" applyFont="1" applyBorder="1" applyAlignment="1">
      <alignment horizontal="center" vertical="center"/>
    </xf>
    <xf numFmtId="9" fontId="0" fillId="0" borderId="0" xfId="0" applyNumberFormat="1" applyAlignment="1">
      <alignment horizontal="center" vertical="center"/>
    </xf>
    <xf numFmtId="0" fontId="6" fillId="2" borderId="2" xfId="0" applyFont="1" applyFill="1" applyBorder="1" applyAlignment="1">
      <alignment horizontal="center" vertical="center" wrapText="1"/>
    </xf>
    <xf numFmtId="0" fontId="7" fillId="0" borderId="14" xfId="0" applyFont="1" applyBorder="1" applyAlignment="1">
      <alignment horizontal="center" vertical="center" wrapText="1"/>
    </xf>
    <xf numFmtId="0" fontId="7" fillId="13" borderId="1" xfId="0" applyFont="1" applyFill="1" applyBorder="1" applyAlignment="1">
      <alignment horizontal="center" vertical="center"/>
    </xf>
    <xf numFmtId="0" fontId="7" fillId="13" borderId="0" xfId="0" applyFont="1" applyFill="1" applyAlignment="1">
      <alignment horizontal="center" vertical="center"/>
    </xf>
    <xf numFmtId="0" fontId="7" fillId="14" borderId="4" xfId="0" applyFont="1" applyFill="1" applyBorder="1" applyAlignment="1">
      <alignment horizontal="center" vertical="center" wrapText="1"/>
    </xf>
    <xf numFmtId="0" fontId="7" fillId="14" borderId="7" xfId="0" applyFont="1" applyFill="1" applyBorder="1" applyAlignment="1">
      <alignment horizontal="center" vertical="center" wrapText="1"/>
    </xf>
    <xf numFmtId="0" fontId="7" fillId="0" borderId="7" xfId="0" applyFont="1" applyBorder="1" applyAlignment="1">
      <alignment horizontal="center" vertical="center" wrapText="1"/>
    </xf>
    <xf numFmtId="0" fontId="7" fillId="15" borderId="7"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10" fillId="0" borderId="1" xfId="0" applyFont="1" applyBorder="1" applyAlignment="1">
      <alignment horizontal="center" vertical="center"/>
    </xf>
    <xf numFmtId="0" fontId="13" fillId="0" borderId="1" xfId="0" applyFont="1" applyBorder="1" applyAlignment="1">
      <alignment horizontal="center" vertical="center"/>
    </xf>
    <xf numFmtId="0" fontId="30" fillId="13" borderId="24" xfId="0" applyFont="1" applyFill="1" applyBorder="1" applyAlignment="1">
      <alignment horizontal="center" vertical="center" wrapText="1" readingOrder="1"/>
    </xf>
    <xf numFmtId="0" fontId="7" fillId="15" borderId="42" xfId="0" applyFont="1" applyFill="1" applyBorder="1" applyAlignment="1">
      <alignment horizontal="center" vertical="center" wrapText="1"/>
    </xf>
    <xf numFmtId="0" fontId="7" fillId="0" borderId="4" xfId="0" applyFont="1" applyBorder="1" applyAlignment="1">
      <alignment horizontal="center" vertical="center"/>
    </xf>
    <xf numFmtId="0" fontId="7" fillId="15" borderId="4" xfId="0" applyFont="1" applyFill="1" applyBorder="1" applyAlignment="1">
      <alignment horizontal="center" vertical="center" wrapText="1"/>
    </xf>
    <xf numFmtId="14" fontId="17" fillId="5" borderId="2" xfId="0" applyNumberFormat="1" applyFont="1" applyFill="1" applyBorder="1" applyAlignment="1">
      <alignment horizontal="center" vertical="center"/>
    </xf>
    <xf numFmtId="14" fontId="17" fillId="5" borderId="43" xfId="0" applyNumberFormat="1" applyFont="1" applyFill="1" applyBorder="1" applyAlignment="1">
      <alignment horizontal="center" vertical="center"/>
    </xf>
    <xf numFmtId="0" fontId="7" fillId="0" borderId="14" xfId="0" applyFont="1" applyBorder="1" applyAlignment="1">
      <alignment horizontal="center" vertical="center"/>
    </xf>
    <xf numFmtId="0" fontId="7" fillId="14" borderId="5" xfId="0" applyFont="1" applyFill="1" applyBorder="1" applyAlignment="1">
      <alignment horizontal="center" vertical="center" wrapText="1"/>
    </xf>
    <xf numFmtId="0" fontId="3" fillId="14" borderId="4" xfId="0" applyFont="1" applyFill="1" applyBorder="1" applyAlignment="1">
      <alignment horizontal="center" vertical="center" wrapText="1"/>
    </xf>
    <xf numFmtId="0" fontId="4" fillId="14" borderId="1" xfId="0" applyFont="1" applyFill="1" applyBorder="1" applyAlignment="1">
      <alignment horizontal="center" vertical="center"/>
    </xf>
    <xf numFmtId="0" fontId="30" fillId="0" borderId="23" xfId="0" applyFont="1" applyBorder="1" applyAlignment="1">
      <alignment horizontal="center" vertical="center"/>
    </xf>
    <xf numFmtId="0" fontId="30" fillId="0" borderId="24" xfId="0" applyFont="1" applyBorder="1" applyAlignment="1">
      <alignment horizontal="center" vertical="center" wrapText="1" readingOrder="1"/>
    </xf>
    <xf numFmtId="9" fontId="30" fillId="0" borderId="24" xfId="0" applyNumberFormat="1" applyFont="1" applyBorder="1" applyAlignment="1">
      <alignment horizontal="center" vertical="center" wrapText="1" readingOrder="1"/>
    </xf>
    <xf numFmtId="14" fontId="30" fillId="0" borderId="24" xfId="0" applyNumberFormat="1" applyFont="1" applyBorder="1" applyAlignment="1">
      <alignment horizontal="center" vertical="center"/>
    </xf>
    <xf numFmtId="14" fontId="30" fillId="0" borderId="25" xfId="0" applyNumberFormat="1" applyFont="1" applyBorder="1" applyAlignment="1">
      <alignment horizontal="center" vertical="center"/>
    </xf>
    <xf numFmtId="0" fontId="3" fillId="14" borderId="7" xfId="0" applyFont="1" applyFill="1" applyBorder="1" applyAlignment="1">
      <alignment horizontal="center" vertical="center" wrapText="1"/>
    </xf>
    <xf numFmtId="9" fontId="28" fillId="5" borderId="1" xfId="1" applyFont="1" applyFill="1" applyBorder="1" applyAlignment="1">
      <alignment horizontal="center" vertical="center" wrapText="1"/>
    </xf>
    <xf numFmtId="0" fontId="0" fillId="0" borderId="1" xfId="0" applyBorder="1" applyAlignment="1">
      <alignment wrapText="1"/>
    </xf>
    <xf numFmtId="0" fontId="3" fillId="0" borderId="1" xfId="0" applyFont="1" applyBorder="1" applyAlignment="1">
      <alignment vertical="center" wrapText="1"/>
    </xf>
    <xf numFmtId="10" fontId="28" fillId="5" borderId="1" xfId="1" applyNumberFormat="1" applyFont="1" applyFill="1" applyBorder="1" applyAlignment="1">
      <alignment horizontal="center" vertical="center"/>
    </xf>
    <xf numFmtId="0" fontId="3" fillId="0" borderId="1" xfId="0" applyFont="1" applyBorder="1" applyAlignment="1">
      <alignment horizontal="center" vertical="center" wrapText="1"/>
    </xf>
    <xf numFmtId="0" fontId="0" fillId="5" borderId="1" xfId="0" applyFill="1" applyBorder="1" applyAlignment="1">
      <alignment wrapText="1"/>
    </xf>
    <xf numFmtId="9" fontId="0" fillId="0" borderId="1" xfId="0" applyNumberFormat="1" applyBorder="1" applyAlignment="1">
      <alignment wrapText="1"/>
    </xf>
    <xf numFmtId="0" fontId="10" fillId="0" borderId="9" xfId="0" applyFont="1" applyBorder="1" applyAlignment="1">
      <alignment wrapText="1"/>
    </xf>
    <xf numFmtId="9" fontId="10" fillId="0" borderId="9" xfId="0" applyNumberFormat="1" applyFont="1" applyBorder="1" applyAlignment="1">
      <alignment wrapText="1"/>
    </xf>
    <xf numFmtId="0" fontId="10" fillId="0" borderId="1" xfId="0" applyFont="1" applyBorder="1" applyAlignment="1">
      <alignment wrapText="1"/>
    </xf>
    <xf numFmtId="0" fontId="13" fillId="0" borderId="1" xfId="0" applyFont="1" applyBorder="1" applyAlignment="1">
      <alignment wrapText="1"/>
    </xf>
    <xf numFmtId="0" fontId="0" fillId="0" borderId="1" xfId="0" applyBorder="1" applyAlignment="1">
      <alignment vertical="center" wrapText="1"/>
    </xf>
    <xf numFmtId="9" fontId="23" fillId="0" borderId="9" xfId="1" applyFont="1" applyFill="1" applyBorder="1" applyAlignment="1">
      <alignment horizontal="center" vertical="center" wrapText="1"/>
    </xf>
    <xf numFmtId="0" fontId="7" fillId="17" borderId="1" xfId="0" applyFont="1" applyFill="1" applyBorder="1"/>
    <xf numFmtId="9" fontId="28" fillId="17" borderId="1" xfId="1" applyFont="1" applyFill="1" applyBorder="1" applyAlignment="1">
      <alignment horizontal="center" vertical="center"/>
    </xf>
    <xf numFmtId="0" fontId="3" fillId="0" borderId="1" xfId="0" applyFont="1" applyBorder="1" applyAlignment="1">
      <alignment vertical="center"/>
    </xf>
    <xf numFmtId="0" fontId="7" fillId="0" borderId="0" xfId="0" applyFont="1" applyAlignment="1">
      <alignment horizontal="center" wrapText="1"/>
    </xf>
    <xf numFmtId="9" fontId="32" fillId="0" borderId="1" xfId="1" applyFont="1" applyBorder="1" applyAlignment="1">
      <alignment horizontal="center" vertical="center"/>
    </xf>
    <xf numFmtId="9" fontId="32" fillId="0" borderId="1" xfId="0" applyNumberFormat="1" applyFont="1" applyBorder="1" applyAlignment="1">
      <alignment horizontal="center" vertical="center"/>
    </xf>
    <xf numFmtId="0" fontId="3" fillId="14" borderId="13" xfId="0" applyFont="1" applyFill="1" applyBorder="1" applyAlignment="1">
      <alignment horizontal="center" vertical="center" wrapText="1"/>
    </xf>
    <xf numFmtId="0" fontId="5" fillId="0" borderId="1" xfId="3" applyBorder="1" applyAlignment="1">
      <alignment wrapText="1"/>
    </xf>
    <xf numFmtId="0" fontId="3" fillId="0" borderId="1" xfId="0" applyFont="1" applyBorder="1" applyAlignment="1">
      <alignment wrapText="1"/>
    </xf>
    <xf numFmtId="165" fontId="23" fillId="16" borderId="1" xfId="1" applyNumberFormat="1" applyFont="1" applyFill="1" applyBorder="1" applyAlignment="1">
      <alignment horizontal="center" vertical="center" wrapText="1"/>
    </xf>
    <xf numFmtId="9" fontId="23" fillId="16" borderId="1" xfId="1" applyFont="1" applyFill="1" applyBorder="1" applyAlignment="1">
      <alignment horizontal="center" vertical="center" wrapText="1"/>
    </xf>
    <xf numFmtId="9" fontId="23" fillId="16" borderId="9" xfId="1" applyFont="1" applyFill="1" applyBorder="1" applyAlignment="1">
      <alignment horizontal="center" vertical="center"/>
    </xf>
    <xf numFmtId="14" fontId="23" fillId="16" borderId="1" xfId="0" applyNumberFormat="1" applyFont="1" applyFill="1" applyBorder="1" applyAlignment="1">
      <alignment horizontal="center" vertical="center" wrapText="1"/>
    </xf>
    <xf numFmtId="14" fontId="23" fillId="16" borderId="1" xfId="0" applyNumberFormat="1" applyFont="1" applyFill="1" applyBorder="1" applyAlignment="1">
      <alignment horizontal="center" vertical="center"/>
    </xf>
    <xf numFmtId="0" fontId="7" fillId="16" borderId="1" xfId="0" applyFont="1" applyFill="1" applyBorder="1" applyAlignment="1">
      <alignment horizontal="center" vertical="center" wrapText="1"/>
    </xf>
    <xf numFmtId="0" fontId="28" fillId="0" borderId="1" xfId="0" applyFont="1" applyBorder="1" applyAlignment="1">
      <alignment vertical="center" wrapText="1"/>
    </xf>
    <xf numFmtId="0" fontId="28" fillId="0" borderId="10" xfId="0" applyFont="1" applyBorder="1" applyAlignment="1">
      <alignment vertical="center" wrapText="1"/>
    </xf>
    <xf numFmtId="0" fontId="23" fillId="0" borderId="1" xfId="0" applyFont="1" applyBorder="1" applyAlignment="1">
      <alignment vertical="center" wrapText="1"/>
    </xf>
    <xf numFmtId="0" fontId="23" fillId="16" borderId="1" xfId="0" applyFont="1" applyFill="1" applyBorder="1" applyAlignment="1">
      <alignment horizontal="center" vertical="center" wrapText="1"/>
    </xf>
    <xf numFmtId="9" fontId="23" fillId="16" borderId="1" xfId="1" applyFont="1" applyFill="1" applyBorder="1" applyAlignment="1">
      <alignment horizontal="center" vertical="center"/>
    </xf>
    <xf numFmtId="0" fontId="5" fillId="17" borderId="1" xfId="3" applyFill="1" applyBorder="1" applyAlignment="1">
      <alignment horizontal="center" vertical="center" wrapText="1"/>
    </xf>
    <xf numFmtId="0" fontId="7" fillId="17" borderId="1" xfId="0" applyFont="1" applyFill="1" applyBorder="1" applyAlignment="1">
      <alignment horizontal="center" vertical="center"/>
    </xf>
    <xf numFmtId="0" fontId="23" fillId="14" borderId="1" xfId="0" applyFont="1" applyFill="1" applyBorder="1" applyAlignment="1">
      <alignment horizontal="center" vertical="center" wrapText="1"/>
    </xf>
    <xf numFmtId="9" fontId="23" fillId="14" borderId="1" xfId="1" applyFont="1" applyFill="1" applyBorder="1" applyAlignment="1">
      <alignment horizontal="center" vertical="center"/>
    </xf>
    <xf numFmtId="14" fontId="23" fillId="14" borderId="1" xfId="0" applyNumberFormat="1" applyFont="1" applyFill="1" applyBorder="1" applyAlignment="1">
      <alignment horizontal="center" vertical="center" wrapText="1"/>
    </xf>
    <xf numFmtId="14" fontId="24" fillId="14" borderId="1" xfId="0" applyNumberFormat="1" applyFont="1" applyFill="1" applyBorder="1" applyAlignment="1">
      <alignment horizontal="center" vertical="center" wrapText="1"/>
    </xf>
    <xf numFmtId="0" fontId="5" fillId="14" borderId="1" xfId="3" applyFill="1" applyBorder="1" applyAlignment="1">
      <alignment horizontal="center" vertical="center" wrapText="1"/>
    </xf>
    <xf numFmtId="0" fontId="7" fillId="14" borderId="1" xfId="0" applyFont="1" applyFill="1" applyBorder="1" applyAlignment="1">
      <alignment horizontal="center" vertical="center" wrapText="1"/>
    </xf>
    <xf numFmtId="168" fontId="7" fillId="0" borderId="0" xfId="0" applyNumberFormat="1" applyFont="1"/>
    <xf numFmtId="9" fontId="30" fillId="13" borderId="24" xfId="0" applyNumberFormat="1" applyFont="1" applyFill="1" applyBorder="1" applyAlignment="1">
      <alignment horizontal="center" vertical="center" wrapText="1" readingOrder="1"/>
    </xf>
    <xf numFmtId="9" fontId="0" fillId="0" borderId="0" xfId="0" applyNumberFormat="1"/>
    <xf numFmtId="166" fontId="19" fillId="0" borderId="1" xfId="0" applyNumberFormat="1" applyFont="1" applyBorder="1" applyAlignment="1">
      <alignment horizontal="center" vertical="center" wrapText="1"/>
    </xf>
    <xf numFmtId="10" fontId="34" fillId="0" borderId="0" xfId="1" applyNumberFormat="1" applyFont="1"/>
    <xf numFmtId="14" fontId="19" fillId="0" borderId="1" xfId="0" applyNumberFormat="1" applyFont="1" applyBorder="1" applyAlignment="1">
      <alignment horizontal="center" vertical="center"/>
    </xf>
    <xf numFmtId="14" fontId="19" fillId="0" borderId="1" xfId="0" applyNumberFormat="1" applyFont="1" applyBorder="1" applyAlignment="1">
      <alignment horizontal="center" vertical="center" wrapText="1" readingOrder="1"/>
    </xf>
    <xf numFmtId="0" fontId="3" fillId="0" borderId="14" xfId="0" applyFont="1" applyBorder="1" applyAlignment="1">
      <alignment vertical="center" wrapText="1"/>
    </xf>
    <xf numFmtId="0" fontId="3" fillId="0" borderId="21" xfId="0" applyFont="1" applyBorder="1" applyAlignment="1">
      <alignment vertical="center" wrapText="1"/>
    </xf>
    <xf numFmtId="0" fontId="3" fillId="0" borderId="21" xfId="0" applyFont="1" applyBorder="1" applyAlignment="1">
      <alignment wrapText="1"/>
    </xf>
    <xf numFmtId="0" fontId="7" fillId="5" borderId="1" xfId="0" applyFont="1" applyFill="1" applyBorder="1" applyAlignment="1">
      <alignment vertical="center" wrapText="1"/>
    </xf>
    <xf numFmtId="0" fontId="28" fillId="0" borderId="14" xfId="0" applyFont="1" applyBorder="1" applyAlignment="1">
      <alignment vertical="center" wrapText="1"/>
    </xf>
    <xf numFmtId="0" fontId="3" fillId="0" borderId="14" xfId="0" applyFont="1" applyBorder="1" applyAlignment="1">
      <alignment vertical="center"/>
    </xf>
    <xf numFmtId="9" fontId="28" fillId="11" borderId="14" xfId="0" applyNumberFormat="1" applyFont="1" applyFill="1" applyBorder="1" applyAlignment="1">
      <alignment horizontal="center" vertical="center"/>
    </xf>
    <xf numFmtId="0" fontId="28" fillId="0" borderId="10" xfId="0" applyFont="1" applyBorder="1" applyAlignment="1">
      <alignment vertical="center"/>
    </xf>
    <xf numFmtId="0" fontId="28" fillId="0" borderId="21" xfId="0" applyFont="1" applyBorder="1" applyAlignment="1">
      <alignment horizontal="center" vertical="center"/>
    </xf>
    <xf numFmtId="0" fontId="28" fillId="0" borderId="21" xfId="0" applyFont="1" applyBorder="1" applyAlignment="1">
      <alignment vertical="center"/>
    </xf>
    <xf numFmtId="9" fontId="28" fillId="11" borderId="21" xfId="0" applyNumberFormat="1" applyFont="1" applyFill="1" applyBorder="1" applyAlignment="1">
      <alignment horizontal="center" vertical="center"/>
    </xf>
    <xf numFmtId="0" fontId="28" fillId="0" borderId="21" xfId="0" applyFont="1" applyBorder="1" applyAlignment="1">
      <alignment vertical="center" wrapText="1"/>
    </xf>
    <xf numFmtId="0" fontId="35" fillId="5" borderId="1" xfId="0" applyFont="1" applyFill="1" applyBorder="1" applyAlignment="1">
      <alignment horizontal="center" vertical="center" wrapText="1" readingOrder="1"/>
    </xf>
    <xf numFmtId="9" fontId="35" fillId="5" borderId="1" xfId="0" applyNumberFormat="1" applyFont="1" applyFill="1" applyBorder="1" applyAlignment="1">
      <alignment horizontal="center" vertical="center" wrapText="1" readingOrder="1"/>
    </xf>
    <xf numFmtId="0" fontId="35" fillId="5" borderId="1" xfId="0" applyFont="1" applyFill="1" applyBorder="1" applyAlignment="1">
      <alignment horizontal="center" vertical="center" wrapText="1"/>
    </xf>
    <xf numFmtId="14" fontId="35" fillId="5" borderId="1" xfId="0" applyNumberFormat="1" applyFont="1" applyFill="1" applyBorder="1" applyAlignment="1">
      <alignment horizontal="center" vertical="center"/>
    </xf>
    <xf numFmtId="14" fontId="35" fillId="5" borderId="36" xfId="0" applyNumberFormat="1" applyFont="1" applyFill="1" applyBorder="1" applyAlignment="1">
      <alignment horizontal="center" vertical="center"/>
    </xf>
    <xf numFmtId="0" fontId="19" fillId="0" borderId="1" xfId="0" applyFont="1" applyBorder="1" applyAlignment="1">
      <alignment horizontal="center" vertical="center"/>
    </xf>
    <xf numFmtId="0" fontId="19" fillId="0" borderId="7" xfId="0" applyFont="1" applyBorder="1" applyAlignment="1">
      <alignment horizontal="center" vertical="center" wrapText="1"/>
    </xf>
    <xf numFmtId="9" fontId="36" fillId="5" borderId="1" xfId="1" applyFont="1" applyFill="1" applyBorder="1" applyAlignment="1">
      <alignment horizontal="center" vertical="center"/>
    </xf>
    <xf numFmtId="9" fontId="19" fillId="0" borderId="1" xfId="1" applyFont="1" applyBorder="1" applyAlignment="1">
      <alignment horizontal="center" vertical="center"/>
    </xf>
    <xf numFmtId="0" fontId="19" fillId="0" borderId="0" xfId="0" applyFont="1" applyAlignment="1">
      <alignment horizontal="center" vertical="center"/>
    </xf>
    <xf numFmtId="0" fontId="4" fillId="5" borderId="4" xfId="0" applyFont="1" applyFill="1" applyBorder="1" applyAlignment="1">
      <alignment vertical="center" wrapText="1"/>
    </xf>
    <xf numFmtId="0" fontId="4" fillId="0" borderId="2" xfId="0" applyFont="1" applyBorder="1" applyAlignment="1">
      <alignment horizontal="center" vertical="center" wrapText="1"/>
    </xf>
    <xf numFmtId="0" fontId="4" fillId="0" borderId="9" xfId="0" applyFont="1" applyBorder="1" applyAlignment="1">
      <alignment vertical="center" wrapText="1"/>
    </xf>
    <xf numFmtId="0" fontId="5" fillId="0" borderId="1" xfId="3" applyFill="1" applyBorder="1" applyAlignment="1">
      <alignment wrapText="1"/>
    </xf>
    <xf numFmtId="0" fontId="5" fillId="0" borderId="1" xfId="3" applyBorder="1" applyAlignment="1">
      <alignment horizontal="center" vertical="center" wrapText="1"/>
    </xf>
    <xf numFmtId="0" fontId="40" fillId="0" borderId="1" xfId="0" applyFont="1" applyBorder="1" applyAlignment="1">
      <alignment horizontal="left" vertical="center" wrapText="1"/>
    </xf>
    <xf numFmtId="0" fontId="40" fillId="0" borderId="1" xfId="0" applyFont="1" applyBorder="1" applyAlignment="1">
      <alignment vertical="center" wrapText="1"/>
    </xf>
    <xf numFmtId="0" fontId="4" fillId="0" borderId="4" xfId="0" applyFont="1" applyBorder="1" applyAlignment="1">
      <alignment vertical="center" wrapText="1"/>
    </xf>
    <xf numFmtId="0" fontId="40" fillId="0" borderId="1" xfId="0" applyFont="1" applyBorder="1" applyAlignment="1">
      <alignment horizontal="center" vertical="center" wrapText="1"/>
    </xf>
    <xf numFmtId="0" fontId="0" fillId="0" borderId="0" xfId="0" applyAlignment="1">
      <alignment vertical="center" wrapText="1"/>
    </xf>
    <xf numFmtId="9" fontId="41" fillId="5" borderId="1" xfId="1" applyFont="1" applyFill="1" applyBorder="1" applyAlignment="1">
      <alignment horizontal="center" vertical="center"/>
    </xf>
    <xf numFmtId="9" fontId="28" fillId="11" borderId="14" xfId="0" applyNumberFormat="1" applyFont="1" applyFill="1" applyBorder="1" applyAlignment="1">
      <alignment vertical="center"/>
    </xf>
    <xf numFmtId="9" fontId="28" fillId="11" borderId="21" xfId="0" applyNumberFormat="1" applyFont="1" applyFill="1" applyBorder="1" applyAlignment="1">
      <alignment vertical="center"/>
    </xf>
    <xf numFmtId="0" fontId="28" fillId="11" borderId="10" xfId="0" applyFont="1" applyFill="1" applyBorder="1" applyAlignment="1">
      <alignment vertical="center" wrapText="1"/>
    </xf>
    <xf numFmtId="0" fontId="28" fillId="11" borderId="21" xfId="0" applyFont="1" applyFill="1" applyBorder="1" applyAlignment="1">
      <alignment vertical="center"/>
    </xf>
    <xf numFmtId="0" fontId="28" fillId="11" borderId="10" xfId="0" applyFont="1" applyFill="1" applyBorder="1" applyAlignment="1">
      <alignment vertical="center"/>
    </xf>
    <xf numFmtId="0" fontId="41" fillId="0" borderId="1" xfId="0" applyFont="1" applyBorder="1" applyAlignment="1">
      <alignment wrapText="1"/>
    </xf>
    <xf numFmtId="0" fontId="41" fillId="0" borderId="10" xfId="0" applyFont="1" applyBorder="1" applyAlignment="1">
      <alignment wrapText="1"/>
    </xf>
    <xf numFmtId="9" fontId="40" fillId="0" borderId="1" xfId="1" applyFont="1" applyBorder="1" applyAlignment="1">
      <alignment horizontal="center" vertical="center"/>
    </xf>
    <xf numFmtId="0" fontId="40" fillId="0" borderId="0" xfId="0" applyFont="1" applyAlignment="1">
      <alignment wrapText="1"/>
    </xf>
    <xf numFmtId="0" fontId="40" fillId="0" borderId="0" xfId="0" applyFont="1" applyAlignment="1">
      <alignment vertical="center" wrapText="1"/>
    </xf>
    <xf numFmtId="0" fontId="40" fillId="0" borderId="0" xfId="0" applyFont="1"/>
    <xf numFmtId="9" fontId="43" fillId="10" borderId="5" xfId="1" applyFont="1" applyFill="1" applyBorder="1" applyAlignment="1">
      <alignment horizontal="center" vertical="center" wrapText="1" readingOrder="1"/>
    </xf>
    <xf numFmtId="9" fontId="40" fillId="0" borderId="4" xfId="0" applyNumberFormat="1" applyFont="1" applyBorder="1" applyAlignment="1">
      <alignment horizontal="center" vertical="center"/>
    </xf>
    <xf numFmtId="0" fontId="40" fillId="13" borderId="1" xfId="0" applyFont="1" applyFill="1" applyBorder="1" applyAlignment="1">
      <alignment horizontal="center" vertical="center"/>
    </xf>
    <xf numFmtId="0" fontId="44" fillId="13" borderId="24" xfId="0" applyFont="1" applyFill="1" applyBorder="1" applyAlignment="1">
      <alignment horizontal="center" vertical="center" wrapText="1" readingOrder="1"/>
    </xf>
    <xf numFmtId="0" fontId="40" fillId="0" borderId="1" xfId="0" applyFont="1" applyBorder="1" applyAlignment="1">
      <alignment horizontal="center" vertical="center"/>
    </xf>
    <xf numFmtId="0" fontId="42" fillId="14" borderId="7" xfId="0" applyFont="1" applyFill="1" applyBorder="1" applyAlignment="1">
      <alignment horizontal="center" vertical="center" wrapText="1"/>
    </xf>
    <xf numFmtId="0" fontId="45" fillId="14" borderId="7" xfId="0" applyFont="1" applyFill="1" applyBorder="1" applyAlignment="1">
      <alignment horizontal="center" vertical="center" wrapText="1"/>
    </xf>
    <xf numFmtId="0" fontId="45" fillId="0" borderId="7" xfId="0" applyFont="1" applyBorder="1" applyAlignment="1">
      <alignment horizontal="center" vertical="center" wrapText="1"/>
    </xf>
    <xf numFmtId="0" fontId="45" fillId="19" borderId="7" xfId="0" applyFont="1" applyFill="1" applyBorder="1" applyAlignment="1">
      <alignment horizontal="center" vertical="center" wrapText="1"/>
    </xf>
    <xf numFmtId="0" fontId="42" fillId="0" borderId="1" xfId="0" applyFont="1" applyBorder="1" applyAlignment="1">
      <alignment horizontal="center" vertical="center"/>
    </xf>
    <xf numFmtId="0" fontId="45" fillId="14" borderId="13" xfId="0" applyFont="1" applyFill="1" applyBorder="1" applyAlignment="1">
      <alignment horizontal="center" vertical="center" wrapText="1"/>
    </xf>
    <xf numFmtId="0" fontId="45" fillId="15" borderId="4" xfId="0" applyFont="1" applyFill="1" applyBorder="1" applyAlignment="1">
      <alignment horizontal="center" vertical="center" wrapText="1"/>
    </xf>
    <xf numFmtId="0" fontId="40" fillId="0" borderId="14" xfId="0" applyFont="1" applyBorder="1" applyAlignment="1">
      <alignment horizontal="center" vertical="center"/>
    </xf>
    <xf numFmtId="0" fontId="45" fillId="15" borderId="42" xfId="0" applyFont="1" applyFill="1" applyBorder="1" applyAlignment="1">
      <alignment horizontal="center" vertical="center" wrapText="1"/>
    </xf>
    <xf numFmtId="0" fontId="45" fillId="15" borderId="7" xfId="0" applyFont="1" applyFill="1" applyBorder="1" applyAlignment="1">
      <alignment horizontal="center" vertical="center" wrapText="1"/>
    </xf>
    <xf numFmtId="0" fontId="46" fillId="0" borderId="1" xfId="0" applyFont="1" applyBorder="1" applyAlignment="1">
      <alignment horizontal="center" vertical="center"/>
    </xf>
    <xf numFmtId="0" fontId="47" fillId="13" borderId="24" xfId="0" applyFont="1" applyFill="1" applyBorder="1" applyAlignment="1">
      <alignment horizontal="center" vertical="center" wrapText="1" readingOrder="1"/>
    </xf>
    <xf numFmtId="0" fontId="45" fillId="14" borderId="4" xfId="0" applyFont="1" applyFill="1" applyBorder="1" applyAlignment="1">
      <alignment horizontal="center" vertical="center" wrapText="1"/>
    </xf>
    <xf numFmtId="0" fontId="40" fillId="14" borderId="7" xfId="0" applyFont="1" applyFill="1" applyBorder="1" applyAlignment="1">
      <alignment horizontal="center" vertical="center" wrapText="1"/>
    </xf>
    <xf numFmtId="0" fontId="40" fillId="14" borderId="4" xfId="0" applyFont="1" applyFill="1" applyBorder="1" applyAlignment="1">
      <alignment horizontal="center" vertical="center" wrapText="1"/>
    </xf>
    <xf numFmtId="0" fontId="48" fillId="13" borderId="24" xfId="0" applyFont="1" applyFill="1" applyBorder="1" applyAlignment="1">
      <alignment horizontal="center" vertical="center" wrapText="1" readingOrder="1"/>
    </xf>
    <xf numFmtId="0" fontId="45" fillId="0" borderId="1" xfId="0" applyFont="1" applyBorder="1" applyAlignment="1">
      <alignment horizontal="center" vertical="center"/>
    </xf>
    <xf numFmtId="0" fontId="45" fillId="19" borderId="1" xfId="0" applyFont="1" applyFill="1" applyBorder="1" applyAlignment="1">
      <alignment horizontal="center" vertical="center" wrapText="1"/>
    </xf>
    <xf numFmtId="0" fontId="45" fillId="14" borderId="5" xfId="0" applyFont="1" applyFill="1" applyBorder="1" applyAlignment="1">
      <alignment horizontal="center" vertical="center" wrapText="1"/>
    </xf>
    <xf numFmtId="0" fontId="45" fillId="0" borderId="4" xfId="0" applyFont="1" applyBorder="1" applyAlignment="1">
      <alignment horizontal="center" vertical="center"/>
    </xf>
    <xf numFmtId="0" fontId="45" fillId="0" borderId="10" xfId="0" applyFont="1" applyBorder="1" applyAlignment="1">
      <alignment horizontal="center" vertical="center"/>
    </xf>
    <xf numFmtId="0" fontId="45" fillId="14" borderId="1" xfId="0" applyFont="1" applyFill="1" applyBorder="1" applyAlignment="1">
      <alignment horizontal="center" vertical="center"/>
    </xf>
    <xf numFmtId="9" fontId="41" fillId="5" borderId="1" xfId="1" applyFont="1" applyFill="1" applyBorder="1" applyAlignment="1">
      <alignment horizontal="center" vertical="center" wrapText="1"/>
    </xf>
    <xf numFmtId="43" fontId="7" fillId="0" borderId="0" xfId="6" applyFont="1" applyAlignment="1">
      <alignment vertical="center"/>
    </xf>
    <xf numFmtId="0" fontId="40" fillId="0" borderId="1" xfId="0" applyFont="1" applyBorder="1" applyAlignment="1">
      <alignment wrapText="1"/>
    </xf>
    <xf numFmtId="9" fontId="40" fillId="0" borderId="5" xfId="0" applyNumberFormat="1" applyFont="1" applyBorder="1" applyAlignment="1">
      <alignment horizontal="center" vertical="center"/>
    </xf>
    <xf numFmtId="165" fontId="28" fillId="5" borderId="1" xfId="1" applyNumberFormat="1" applyFont="1" applyFill="1" applyBorder="1" applyAlignment="1">
      <alignment horizontal="center" vertical="center"/>
    </xf>
    <xf numFmtId="0" fontId="7" fillId="20" borderId="1" xfId="0" applyFont="1" applyFill="1" applyBorder="1" applyAlignment="1">
      <alignment horizontal="center" vertical="center" wrapText="1"/>
    </xf>
    <xf numFmtId="0" fontId="7" fillId="20" borderId="1" xfId="0" applyFont="1" applyFill="1" applyBorder="1" applyAlignment="1">
      <alignment wrapText="1"/>
    </xf>
    <xf numFmtId="9" fontId="28" fillId="20" borderId="1" xfId="1" applyFont="1" applyFill="1" applyBorder="1" applyAlignment="1">
      <alignment horizontal="center" vertical="center"/>
    </xf>
    <xf numFmtId="0" fontId="7" fillId="21" borderId="1" xfId="0" applyFont="1" applyFill="1" applyBorder="1" applyAlignment="1">
      <alignment horizontal="center" vertical="center" wrapText="1"/>
    </xf>
    <xf numFmtId="9" fontId="28" fillId="21" borderId="1" xfId="1" applyFont="1" applyFill="1" applyBorder="1" applyAlignment="1">
      <alignment horizontal="center" vertical="center"/>
    </xf>
    <xf numFmtId="0" fontId="7" fillId="21" borderId="1" xfId="0" applyFont="1" applyFill="1" applyBorder="1" applyAlignment="1">
      <alignment vertical="center" wrapText="1"/>
    </xf>
    <xf numFmtId="0" fontId="7" fillId="20" borderId="1" xfId="0" applyFont="1" applyFill="1" applyBorder="1" applyAlignment="1">
      <alignment vertical="center" wrapText="1"/>
    </xf>
    <xf numFmtId="9" fontId="7" fillId="0" borderId="2" xfId="1" applyFont="1" applyBorder="1" applyAlignment="1">
      <alignment horizontal="center" vertical="center"/>
    </xf>
    <xf numFmtId="9" fontId="40" fillId="0" borderId="48" xfId="0" applyNumberFormat="1" applyFont="1" applyBorder="1" applyAlignment="1">
      <alignment horizontal="center" vertical="center"/>
    </xf>
    <xf numFmtId="9" fontId="49" fillId="0" borderId="1" xfId="1" applyFont="1" applyBorder="1" applyAlignment="1">
      <alignment horizontal="center" vertical="center"/>
    </xf>
    <xf numFmtId="165" fontId="50" fillId="0" borderId="4" xfId="1" applyNumberFormat="1" applyFont="1" applyBorder="1" applyAlignment="1">
      <alignment horizontal="center" wrapText="1"/>
    </xf>
    <xf numFmtId="9" fontId="41" fillId="0" borderId="1" xfId="1" applyFont="1" applyFill="1" applyBorder="1" applyAlignment="1">
      <alignment horizontal="center" vertical="center"/>
    </xf>
    <xf numFmtId="9" fontId="7" fillId="0" borderId="0" xfId="0" applyNumberFormat="1" applyFont="1" applyAlignment="1">
      <alignment horizontal="center" vertical="center"/>
    </xf>
    <xf numFmtId="165" fontId="7" fillId="0" borderId="0" xfId="0" applyNumberFormat="1" applyFont="1"/>
    <xf numFmtId="0" fontId="7" fillId="17" borderId="1" xfId="0" applyFont="1" applyFill="1" applyBorder="1" applyAlignment="1">
      <alignment horizontal="center" wrapText="1"/>
    </xf>
    <xf numFmtId="0" fontId="51" fillId="0" borderId="0" xfId="0" applyFont="1" applyAlignment="1">
      <alignment vertical="center" wrapText="1"/>
    </xf>
    <xf numFmtId="0" fontId="33" fillId="0" borderId="0" xfId="0" applyFont="1" applyAlignment="1">
      <alignment vertical="center" wrapText="1"/>
    </xf>
    <xf numFmtId="0" fontId="7" fillId="17" borderId="1" xfId="0" applyFont="1" applyFill="1" applyBorder="1" applyAlignment="1">
      <alignment wrapText="1"/>
    </xf>
    <xf numFmtId="0" fontId="40" fillId="17" borderId="1" xfId="0" applyFont="1" applyFill="1" applyBorder="1" applyAlignment="1">
      <alignment horizontal="center" wrapText="1"/>
    </xf>
    <xf numFmtId="0" fontId="7" fillId="18" borderId="1" xfId="0" applyFont="1" applyFill="1" applyBorder="1"/>
    <xf numFmtId="9" fontId="28" fillId="18" borderId="1" xfId="1" applyFont="1" applyFill="1" applyBorder="1" applyAlignment="1">
      <alignment horizontal="center" vertical="center"/>
    </xf>
    <xf numFmtId="0" fontId="7" fillId="18" borderId="1" xfId="0" applyFont="1" applyFill="1" applyBorder="1" applyAlignment="1">
      <alignment horizontal="center" vertical="center" wrapText="1"/>
    </xf>
    <xf numFmtId="0" fontId="7" fillId="18" borderId="1" xfId="0" applyFont="1" applyFill="1" applyBorder="1" applyAlignment="1">
      <alignment wrapText="1"/>
    </xf>
    <xf numFmtId="0" fontId="5" fillId="18" borderId="1" xfId="3" applyFill="1" applyBorder="1" applyAlignment="1">
      <alignment horizontal="center" vertical="center" wrapText="1"/>
    </xf>
    <xf numFmtId="0" fontId="7" fillId="21" borderId="1" xfId="0" applyFont="1" applyFill="1" applyBorder="1" applyAlignment="1">
      <alignment horizontal="center" vertical="center"/>
    </xf>
    <xf numFmtId="0" fontId="7" fillId="20" borderId="1" xfId="0" applyFont="1" applyFill="1" applyBorder="1" applyAlignment="1">
      <alignment horizontal="center" vertical="center"/>
    </xf>
    <xf numFmtId="10" fontId="10" fillId="0" borderId="1" xfId="1" applyNumberFormat="1" applyFont="1" applyBorder="1" applyAlignment="1">
      <alignment horizontal="center" vertical="center"/>
    </xf>
    <xf numFmtId="10" fontId="10" fillId="0" borderId="1" xfId="0" applyNumberFormat="1" applyFont="1" applyBorder="1" applyAlignment="1">
      <alignment horizontal="center" vertical="center"/>
    </xf>
    <xf numFmtId="9" fontId="28" fillId="11" borderId="9" xfId="0" applyNumberFormat="1" applyFont="1" applyFill="1" applyBorder="1" applyAlignment="1">
      <alignment horizontal="center" vertical="center"/>
    </xf>
    <xf numFmtId="9" fontId="28" fillId="11" borderId="10" xfId="0" applyNumberFormat="1"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9" fontId="7" fillId="0" borderId="1" xfId="1" applyFont="1" applyFill="1" applyBorder="1" applyAlignment="1">
      <alignment horizontal="left" vertical="center" wrapText="1"/>
    </xf>
    <xf numFmtId="14" fontId="27" fillId="10" borderId="13" xfId="0" applyNumberFormat="1" applyFont="1" applyFill="1" applyBorder="1" applyAlignment="1">
      <alignment horizontal="center" vertical="center" wrapText="1" readingOrder="1"/>
    </xf>
    <xf numFmtId="14" fontId="27" fillId="10" borderId="41" xfId="0" applyNumberFormat="1" applyFont="1" applyFill="1" applyBorder="1" applyAlignment="1">
      <alignment horizontal="center" vertical="center" wrapText="1" readingOrder="1"/>
    </xf>
    <xf numFmtId="9" fontId="28" fillId="11" borderId="1" xfId="0" applyNumberFormat="1" applyFont="1" applyFill="1" applyBorder="1" applyAlignment="1">
      <alignment horizontal="center" vertical="center"/>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6" fillId="2" borderId="3" xfId="0" applyFont="1" applyFill="1" applyBorder="1" applyAlignment="1">
      <alignment horizontal="center" vertical="center" wrapText="1"/>
    </xf>
    <xf numFmtId="0" fontId="6" fillId="2" borderId="14" xfId="0" applyFont="1" applyFill="1" applyBorder="1" applyAlignment="1">
      <alignment horizontal="center" vertical="center" wrapText="1"/>
    </xf>
    <xf numFmtId="9" fontId="7" fillId="0" borderId="1" xfId="1" applyFont="1" applyBorder="1" applyAlignment="1">
      <alignment horizontal="center" vertical="center"/>
    </xf>
    <xf numFmtId="0" fontId="6" fillId="2" borderId="1" xfId="4" applyFont="1" applyFill="1" applyBorder="1" applyAlignment="1">
      <alignment horizontal="left" vertical="center" wrapText="1"/>
    </xf>
    <xf numFmtId="0" fontId="10" fillId="0" borderId="2" xfId="4" applyFont="1" applyBorder="1" applyAlignment="1">
      <alignment horizontal="center" vertical="center" wrapText="1"/>
    </xf>
    <xf numFmtId="0" fontId="10" fillId="0" borderId="3" xfId="4" applyFont="1" applyBorder="1" applyAlignment="1">
      <alignment horizontal="center" vertical="center" wrapText="1"/>
    </xf>
    <xf numFmtId="0" fontId="10" fillId="0" borderId="14" xfId="4" applyFont="1" applyBorder="1" applyAlignment="1">
      <alignment horizontal="center" vertical="center" wrapText="1"/>
    </xf>
    <xf numFmtId="0" fontId="10" fillId="0" borderId="2" xfId="4" applyFont="1" applyBorder="1" applyAlignment="1">
      <alignment horizontal="left" vertical="center" wrapText="1"/>
    </xf>
    <xf numFmtId="0" fontId="10" fillId="0" borderId="3" xfId="4" applyFont="1" applyBorder="1" applyAlignment="1">
      <alignment horizontal="left" vertical="center" wrapText="1"/>
    </xf>
    <xf numFmtId="0" fontId="10" fillId="0" borderId="14" xfId="4" applyFont="1" applyBorder="1" applyAlignment="1">
      <alignment horizontal="left" vertical="center" wrapText="1"/>
    </xf>
    <xf numFmtId="0" fontId="7" fillId="0" borderId="1" xfId="0" applyFont="1" applyBorder="1" applyAlignment="1">
      <alignment horizontal="left" vertical="center" wrapText="1"/>
    </xf>
    <xf numFmtId="9" fontId="3" fillId="5" borderId="9" xfId="0" applyNumberFormat="1" applyFont="1" applyFill="1" applyBorder="1" applyAlignment="1">
      <alignment horizontal="center" vertical="center" wrapText="1" readingOrder="1"/>
    </xf>
    <xf numFmtId="9" fontId="3" fillId="5" borderId="10" xfId="0" applyNumberFormat="1" applyFont="1" applyFill="1" applyBorder="1" applyAlignment="1">
      <alignment horizontal="center" vertical="center" wrapText="1" readingOrder="1"/>
    </xf>
    <xf numFmtId="0" fontId="7" fillId="0" borderId="9" xfId="5" applyNumberFormat="1" applyFont="1" applyBorder="1" applyAlignment="1">
      <alignment horizontal="center" vertical="center" wrapText="1"/>
    </xf>
    <xf numFmtId="0" fontId="7" fillId="0" borderId="10" xfId="5" applyNumberFormat="1" applyFont="1" applyBorder="1" applyAlignment="1">
      <alignment horizontal="center" vertical="center" wrapText="1"/>
    </xf>
    <xf numFmtId="9" fontId="7" fillId="0" borderId="9" xfId="1" applyFont="1" applyFill="1" applyBorder="1" applyAlignment="1">
      <alignment horizontal="center" vertical="center"/>
    </xf>
    <xf numFmtId="9" fontId="7" fillId="0" borderId="10" xfId="1" applyFont="1" applyFill="1" applyBorder="1" applyAlignment="1">
      <alignment horizontal="center" vertical="center"/>
    </xf>
    <xf numFmtId="9" fontId="7" fillId="0" borderId="9" xfId="1" applyFont="1" applyBorder="1" applyAlignment="1">
      <alignment horizontal="center" vertical="center"/>
    </xf>
    <xf numFmtId="9" fontId="7" fillId="0" borderId="10" xfId="1" applyFont="1" applyBorder="1" applyAlignment="1">
      <alignment horizontal="center" vertical="center"/>
    </xf>
    <xf numFmtId="9" fontId="7" fillId="0" borderId="12" xfId="1" applyFont="1" applyBorder="1" applyAlignment="1">
      <alignment horizontal="center" vertical="center"/>
    </xf>
    <xf numFmtId="9" fontId="28" fillId="11" borderId="12" xfId="0" applyNumberFormat="1" applyFont="1" applyFill="1" applyBorder="1" applyAlignment="1">
      <alignment horizontal="center" vertical="center"/>
    </xf>
    <xf numFmtId="1" fontId="10" fillId="0" borderId="9" xfId="1" applyNumberFormat="1" applyFont="1" applyBorder="1" applyAlignment="1">
      <alignment horizontal="center" vertical="center" wrapText="1"/>
    </xf>
    <xf numFmtId="1" fontId="10" fillId="0" borderId="12" xfId="1" applyNumberFormat="1" applyFont="1" applyBorder="1" applyAlignment="1">
      <alignment horizontal="center" vertical="center" wrapText="1"/>
    </xf>
    <xf numFmtId="1" fontId="10" fillId="0" borderId="10" xfId="1" applyNumberFormat="1" applyFont="1" applyBorder="1" applyAlignment="1">
      <alignment horizontal="center" vertical="center" wrapText="1"/>
    </xf>
    <xf numFmtId="0" fontId="4" fillId="0" borderId="1" xfId="0" applyFont="1" applyBorder="1" applyAlignment="1">
      <alignment horizontal="center" vertical="center" wrapText="1"/>
    </xf>
    <xf numFmtId="0" fontId="7" fillId="0" borderId="9"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9" fontId="4" fillId="0" borderId="9" xfId="1" applyFont="1" applyBorder="1" applyAlignment="1">
      <alignment horizontal="center" vertical="center" wrapText="1"/>
    </xf>
    <xf numFmtId="9" fontId="4" fillId="0" borderId="10" xfId="1" applyFont="1" applyBorder="1" applyAlignment="1">
      <alignment horizontal="center" vertical="center" wrapText="1"/>
    </xf>
    <xf numFmtId="0" fontId="7" fillId="0" borderId="12"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9" xfId="5" applyNumberFormat="1" applyFont="1" applyFill="1" applyBorder="1" applyAlignment="1">
      <alignment horizontal="center" vertical="center" wrapText="1"/>
    </xf>
    <xf numFmtId="0" fontId="7" fillId="0" borderId="12" xfId="5" applyNumberFormat="1" applyFont="1" applyFill="1" applyBorder="1" applyAlignment="1">
      <alignment horizontal="center" vertical="center" wrapText="1"/>
    </xf>
    <xf numFmtId="0" fontId="7" fillId="0" borderId="10" xfId="5" applyNumberFormat="1" applyFont="1" applyFill="1" applyBorder="1" applyAlignment="1">
      <alignment horizontal="center" vertical="center" wrapText="1"/>
    </xf>
    <xf numFmtId="0" fontId="10" fillId="0" borderId="1" xfId="0" applyFont="1" applyBorder="1" applyAlignment="1">
      <alignment horizontal="center" vertical="center" wrapText="1"/>
    </xf>
    <xf numFmtId="0" fontId="4" fillId="0" borderId="1" xfId="0" applyFont="1" applyBorder="1" applyAlignment="1">
      <alignment horizontal="left" wrapText="1"/>
    </xf>
    <xf numFmtId="0" fontId="6" fillId="2" borderId="1" xfId="0" applyFont="1" applyFill="1" applyBorder="1" applyAlignment="1">
      <alignment horizontal="center" vertical="center"/>
    </xf>
    <xf numFmtId="0" fontId="4" fillId="0" borderId="1" xfId="0" applyFont="1" applyBorder="1" applyAlignment="1">
      <alignment horizontal="left" vertical="center" wrapText="1"/>
    </xf>
    <xf numFmtId="0" fontId="6" fillId="2" borderId="17"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7" fillId="0" borderId="1" xfId="5" applyNumberFormat="1" applyFont="1" applyFill="1" applyBorder="1" applyAlignment="1">
      <alignment horizontal="center" vertical="center" wrapText="1"/>
    </xf>
    <xf numFmtId="0" fontId="4" fillId="0" borderId="1" xfId="0" applyFont="1" applyBorder="1" applyAlignment="1">
      <alignment horizontal="center" vertical="center"/>
    </xf>
    <xf numFmtId="0" fontId="10" fillId="5" borderId="1"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9" fontId="7" fillId="0" borderId="9" xfId="1" applyFont="1" applyBorder="1" applyAlignment="1">
      <alignment horizontal="center" vertical="center" wrapText="1"/>
    </xf>
    <xf numFmtId="9" fontId="7" fillId="0" borderId="10" xfId="1" applyFont="1" applyBorder="1" applyAlignment="1">
      <alignment horizontal="center" vertical="center" wrapText="1"/>
    </xf>
    <xf numFmtId="0" fontId="10" fillId="5" borderId="12" xfId="0" applyFont="1" applyFill="1" applyBorder="1" applyAlignment="1">
      <alignment horizontal="center" vertical="center" wrapText="1"/>
    </xf>
    <xf numFmtId="9" fontId="7" fillId="0" borderId="12" xfId="1" applyFont="1" applyBorder="1" applyAlignment="1">
      <alignment horizontal="center"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7" fillId="0" borderId="12" xfId="0" applyFont="1" applyBorder="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0" fontId="10" fillId="0" borderId="1" xfId="0" applyFont="1" applyBorder="1" applyAlignment="1">
      <alignment horizontal="left" vertical="center" wrapText="1"/>
    </xf>
    <xf numFmtId="0" fontId="15" fillId="5" borderId="22" xfId="0" applyFont="1" applyFill="1" applyBorder="1" applyAlignment="1">
      <alignment horizontal="center" vertical="center" wrapText="1"/>
    </xf>
    <xf numFmtId="0" fontId="15" fillId="5" borderId="3" xfId="0" applyFont="1" applyFill="1" applyBorder="1" applyAlignment="1">
      <alignment horizontal="center" vertical="center" wrapText="1"/>
    </xf>
    <xf numFmtId="9" fontId="4" fillId="0" borderId="9" xfId="1" applyFont="1" applyBorder="1" applyAlignment="1">
      <alignment horizontal="center" vertical="center"/>
    </xf>
    <xf numFmtId="9" fontId="4" fillId="0" borderId="12" xfId="1" applyFont="1" applyBorder="1" applyAlignment="1">
      <alignment horizontal="center" vertical="center"/>
    </xf>
    <xf numFmtId="9" fontId="4" fillId="0" borderId="10" xfId="1" applyFont="1" applyBorder="1" applyAlignment="1">
      <alignment horizontal="center" vertical="center"/>
    </xf>
    <xf numFmtId="0" fontId="17" fillId="5" borderId="26" xfId="0" applyFont="1" applyFill="1" applyBorder="1" applyAlignment="1">
      <alignment horizontal="center" vertical="center"/>
    </xf>
    <xf numFmtId="0" fontId="17" fillId="5" borderId="35" xfId="0" applyFont="1" applyFill="1" applyBorder="1" applyAlignment="1">
      <alignment horizontal="center" vertical="center"/>
    </xf>
    <xf numFmtId="0" fontId="17" fillId="5" borderId="29" xfId="0" applyFont="1" applyFill="1" applyBorder="1" applyAlignment="1">
      <alignment horizontal="center" vertical="center"/>
    </xf>
    <xf numFmtId="0" fontId="17" fillId="5" borderId="24" xfId="0" applyFont="1" applyFill="1" applyBorder="1" applyAlignment="1">
      <alignment horizontal="center" vertical="center" wrapText="1" readingOrder="1"/>
    </xf>
    <xf numFmtId="0" fontId="17" fillId="5" borderId="12" xfId="0" applyFont="1" applyFill="1" applyBorder="1" applyAlignment="1">
      <alignment horizontal="center" vertical="center" wrapText="1" readingOrder="1"/>
    </xf>
    <xf numFmtId="0" fontId="17" fillId="5" borderId="30" xfId="0" applyFont="1" applyFill="1" applyBorder="1" applyAlignment="1">
      <alignment horizontal="center" vertical="center" wrapText="1" readingOrder="1"/>
    </xf>
    <xf numFmtId="9" fontId="17" fillId="5" borderId="24" xfId="0" applyNumberFormat="1" applyFont="1" applyFill="1" applyBorder="1" applyAlignment="1">
      <alignment horizontal="center" vertical="center" wrapText="1" readingOrder="1"/>
    </xf>
    <xf numFmtId="9" fontId="17" fillId="5" borderId="12" xfId="0" applyNumberFormat="1" applyFont="1" applyFill="1" applyBorder="1" applyAlignment="1">
      <alignment horizontal="center" vertical="center" wrapText="1" readingOrder="1"/>
    </xf>
    <xf numFmtId="9" fontId="17" fillId="5" borderId="30" xfId="0" applyNumberFormat="1" applyFont="1" applyFill="1" applyBorder="1" applyAlignment="1">
      <alignment horizontal="center" vertical="center" wrapText="1" readingOrder="1"/>
    </xf>
    <xf numFmtId="0" fontId="17" fillId="5" borderId="9" xfId="0" applyFont="1" applyFill="1" applyBorder="1" applyAlignment="1">
      <alignment horizontal="center" vertical="center" wrapText="1" readingOrder="1"/>
    </xf>
    <xf numFmtId="0" fontId="17" fillId="5" borderId="27" xfId="0" applyFont="1" applyFill="1" applyBorder="1" applyAlignment="1">
      <alignment horizontal="center" vertical="center" wrapText="1" readingOrder="1"/>
    </xf>
    <xf numFmtId="0" fontId="17" fillId="5" borderId="31" xfId="0" applyFont="1" applyFill="1" applyBorder="1" applyAlignment="1">
      <alignment horizontal="center" vertical="center" wrapText="1" readingOrder="1"/>
    </xf>
    <xf numFmtId="0" fontId="17" fillId="5" borderId="1" xfId="0" applyFont="1" applyFill="1" applyBorder="1" applyAlignment="1">
      <alignment horizontal="center" vertical="center" wrapText="1" readingOrder="1"/>
    </xf>
    <xf numFmtId="9" fontId="17" fillId="5" borderId="27" xfId="0" applyNumberFormat="1" applyFont="1" applyFill="1" applyBorder="1" applyAlignment="1">
      <alignment horizontal="center" vertical="center" wrapText="1" readingOrder="1"/>
    </xf>
    <xf numFmtId="9" fontId="17" fillId="5" borderId="1" xfId="0" applyNumberFormat="1" applyFont="1" applyFill="1" applyBorder="1" applyAlignment="1">
      <alignment horizontal="center" vertical="center" wrapText="1" readingOrder="1"/>
    </xf>
    <xf numFmtId="9" fontId="17" fillId="5" borderId="31" xfId="0" applyNumberFormat="1" applyFont="1" applyFill="1" applyBorder="1" applyAlignment="1">
      <alignment horizontal="center" vertical="center" wrapText="1" readingOrder="1"/>
    </xf>
    <xf numFmtId="0" fontId="18" fillId="5" borderId="24" xfId="0" applyFont="1" applyFill="1" applyBorder="1" applyAlignment="1">
      <alignment horizontal="center" vertical="center" wrapText="1" readingOrder="1"/>
    </xf>
    <xf numFmtId="0" fontId="18" fillId="5" borderId="12" xfId="0" applyFont="1" applyFill="1" applyBorder="1" applyAlignment="1">
      <alignment horizontal="center" vertical="center" wrapText="1" readingOrder="1"/>
    </xf>
    <xf numFmtId="0" fontId="18" fillId="5" borderId="30" xfId="0" applyFont="1" applyFill="1" applyBorder="1" applyAlignment="1">
      <alignment horizontal="center" vertical="center" wrapText="1" readingOrder="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1" fillId="5" borderId="22" xfId="0" applyFont="1" applyFill="1" applyBorder="1" applyAlignment="1">
      <alignment horizontal="center" vertical="center" wrapText="1"/>
    </xf>
    <xf numFmtId="0" fontId="21" fillId="5" borderId="3" xfId="0" applyFont="1" applyFill="1" applyBorder="1" applyAlignment="1">
      <alignment horizontal="center" vertical="center" wrapText="1"/>
    </xf>
    <xf numFmtId="9" fontId="20" fillId="0" borderId="9" xfId="1" applyFont="1" applyFill="1" applyBorder="1" applyAlignment="1">
      <alignment horizontal="center" vertical="center" wrapText="1"/>
    </xf>
    <xf numFmtId="9" fontId="20" fillId="0" borderId="10" xfId="1" applyFont="1" applyFill="1" applyBorder="1" applyAlignment="1">
      <alignment horizontal="center" vertical="center" wrapText="1"/>
    </xf>
    <xf numFmtId="9" fontId="23" fillId="0" borderId="9" xfId="1" applyFont="1" applyBorder="1" applyAlignment="1">
      <alignment horizontal="center" vertical="center"/>
    </xf>
    <xf numFmtId="9" fontId="23" fillId="0" borderId="12" xfId="1" applyFont="1" applyBorder="1" applyAlignment="1">
      <alignment horizontal="center" vertical="center"/>
    </xf>
    <xf numFmtId="9" fontId="23" fillId="0" borderId="10" xfId="1" applyFont="1" applyBorder="1" applyAlignment="1">
      <alignment horizontal="center" vertical="center"/>
    </xf>
    <xf numFmtId="0" fontId="7" fillId="0" borderId="1" xfId="0" applyFont="1" applyBorder="1" applyAlignment="1">
      <alignment horizontal="center" vertical="center"/>
    </xf>
    <xf numFmtId="0" fontId="24" fillId="0" borderId="9"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0" xfId="0" applyFont="1" applyBorder="1" applyAlignment="1">
      <alignment horizontal="center" vertical="center" wrapText="1"/>
    </xf>
    <xf numFmtId="0" fontId="23" fillId="16" borderId="9" xfId="0" applyFont="1" applyFill="1" applyBorder="1" applyAlignment="1">
      <alignment horizontal="center" vertical="center" wrapText="1"/>
    </xf>
    <xf numFmtId="0" fontId="23" fillId="0" borderId="10" xfId="0" applyFont="1" applyBorder="1" applyAlignment="1">
      <alignment horizontal="center" vertical="center" wrapText="1"/>
    </xf>
    <xf numFmtId="9" fontId="23" fillId="16" borderId="9" xfId="1" applyFont="1" applyFill="1" applyBorder="1" applyAlignment="1">
      <alignment horizontal="center" vertical="center"/>
    </xf>
    <xf numFmtId="1" fontId="10" fillId="0" borderId="1" xfId="1" applyNumberFormat="1" applyFont="1" applyBorder="1" applyAlignment="1">
      <alignment horizontal="center" vertical="center" wrapText="1"/>
    </xf>
    <xf numFmtId="10" fontId="23" fillId="0" borderId="9" xfId="1" applyNumberFormat="1" applyFont="1" applyBorder="1" applyAlignment="1">
      <alignment horizontal="center" vertical="center" wrapText="1"/>
    </xf>
    <xf numFmtId="10" fontId="23" fillId="0" borderId="10" xfId="1" applyNumberFormat="1" applyFont="1" applyBorder="1" applyAlignment="1">
      <alignment horizontal="center" vertical="center" wrapText="1"/>
    </xf>
    <xf numFmtId="0" fontId="24" fillId="0" borderId="1" xfId="0" applyFont="1" applyBorder="1" applyAlignment="1">
      <alignment horizontal="center" vertical="center" wrapText="1"/>
    </xf>
    <xf numFmtId="9" fontId="23" fillId="0" borderId="1" xfId="1" applyFont="1" applyBorder="1" applyAlignment="1">
      <alignment horizontal="center" vertical="center"/>
    </xf>
    <xf numFmtId="0" fontId="23" fillId="0" borderId="9" xfId="0" applyFont="1" applyBorder="1" applyAlignment="1">
      <alignment horizontal="center" vertical="center" wrapText="1"/>
    </xf>
    <xf numFmtId="0" fontId="23" fillId="0" borderId="12" xfId="0" applyFont="1" applyBorder="1" applyAlignment="1">
      <alignment horizontal="center" vertical="center" wrapText="1"/>
    </xf>
    <xf numFmtId="0" fontId="7" fillId="0" borderId="0" xfId="0" applyFont="1" applyAlignment="1">
      <alignment horizontal="center" wrapText="1"/>
    </xf>
    <xf numFmtId="0" fontId="23" fillId="0" borderId="1" xfId="0" applyFont="1" applyBorder="1" applyAlignment="1">
      <alignment horizontal="center" vertical="center" wrapText="1"/>
    </xf>
    <xf numFmtId="9" fontId="41" fillId="11" borderId="9" xfId="0" applyNumberFormat="1" applyFont="1" applyFill="1" applyBorder="1" applyAlignment="1">
      <alignment horizontal="center" vertical="center"/>
    </xf>
    <xf numFmtId="9" fontId="28" fillId="18" borderId="9" xfId="0" applyNumberFormat="1" applyFont="1" applyFill="1" applyBorder="1" applyAlignment="1">
      <alignment horizontal="center" vertical="center"/>
    </xf>
    <xf numFmtId="9" fontId="28" fillId="18" borderId="10" xfId="0" applyNumberFormat="1" applyFont="1" applyFill="1" applyBorder="1" applyAlignment="1">
      <alignment horizontal="center" vertical="center"/>
    </xf>
    <xf numFmtId="0" fontId="3" fillId="5" borderId="1" xfId="0" applyFont="1" applyFill="1" applyBorder="1" applyAlignment="1">
      <alignment horizontal="center" vertical="center" wrapText="1" readingOrder="1"/>
    </xf>
    <xf numFmtId="0" fontId="3" fillId="0" borderId="9" xfId="0" applyFont="1" applyBorder="1" applyAlignment="1">
      <alignment horizontal="center" vertical="center" wrapText="1" readingOrder="1"/>
    </xf>
    <xf numFmtId="0" fontId="3" fillId="0" borderId="12" xfId="0" applyFont="1" applyBorder="1" applyAlignment="1">
      <alignment horizontal="center" vertical="center" wrapText="1" readingOrder="1"/>
    </xf>
    <xf numFmtId="0" fontId="3" fillId="0" borderId="10" xfId="0" applyFont="1" applyBorder="1" applyAlignment="1">
      <alignment horizontal="center" vertical="center" wrapText="1" readingOrder="1"/>
    </xf>
    <xf numFmtId="9" fontId="3" fillId="5" borderId="12" xfId="0" applyNumberFormat="1" applyFont="1" applyFill="1" applyBorder="1" applyAlignment="1">
      <alignment horizontal="center" vertical="center" wrapText="1" readingOrder="1"/>
    </xf>
    <xf numFmtId="9" fontId="28" fillId="12" borderId="1" xfId="0" applyNumberFormat="1" applyFont="1" applyFill="1" applyBorder="1" applyAlignment="1">
      <alignment horizontal="center" vertical="center"/>
    </xf>
    <xf numFmtId="9" fontId="28" fillId="5" borderId="1" xfId="0" applyNumberFormat="1" applyFont="1" applyFill="1" applyBorder="1" applyAlignment="1">
      <alignment horizontal="center" vertical="center"/>
    </xf>
    <xf numFmtId="9" fontId="7" fillId="0" borderId="12" xfId="1" applyFont="1" applyFill="1" applyBorder="1" applyAlignment="1">
      <alignment horizontal="center" vertical="center"/>
    </xf>
    <xf numFmtId="0" fontId="7" fillId="5" borderId="1" xfId="0" applyFont="1" applyFill="1" applyBorder="1" applyAlignment="1">
      <alignment horizontal="center" vertical="center" wrapText="1"/>
    </xf>
    <xf numFmtId="9" fontId="7" fillId="5" borderId="1" xfId="1" applyFont="1" applyFill="1" applyBorder="1" applyAlignment="1">
      <alignment horizontal="center" vertical="center"/>
    </xf>
    <xf numFmtId="9" fontId="7" fillId="5" borderId="9" xfId="1" applyFont="1" applyFill="1" applyBorder="1" applyAlignment="1">
      <alignment horizontal="center" vertical="center" wrapText="1"/>
    </xf>
    <xf numFmtId="9" fontId="7" fillId="5" borderId="10" xfId="1" applyFont="1" applyFill="1" applyBorder="1" applyAlignment="1">
      <alignment horizontal="center" vertical="center" wrapText="1"/>
    </xf>
    <xf numFmtId="9" fontId="7" fillId="5" borderId="12" xfId="1" applyFont="1" applyFill="1" applyBorder="1" applyAlignment="1">
      <alignment horizontal="center" vertical="center" wrapText="1"/>
    </xf>
    <xf numFmtId="0" fontId="4" fillId="0" borderId="12" xfId="0" applyFont="1" applyBorder="1" applyAlignment="1">
      <alignment horizontal="left" vertical="center" wrapText="1"/>
    </xf>
    <xf numFmtId="9" fontId="28" fillId="11" borderId="1" xfId="1" applyFont="1" applyFill="1" applyBorder="1" applyAlignment="1">
      <alignment horizontal="center" vertical="center"/>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15" fillId="5" borderId="17" xfId="0" applyFont="1" applyFill="1" applyBorder="1" applyAlignment="1">
      <alignment horizontal="center" vertical="center" wrapText="1"/>
    </xf>
    <xf numFmtId="0" fontId="15" fillId="5" borderId="20" xfId="0" applyFont="1" applyFill="1" applyBorder="1" applyAlignment="1">
      <alignment horizontal="center" vertical="center" wrapText="1"/>
    </xf>
    <xf numFmtId="0" fontId="7" fillId="0" borderId="9" xfId="0" applyFont="1" applyBorder="1" applyAlignment="1">
      <alignment horizontal="center" vertical="center"/>
    </xf>
    <xf numFmtId="0" fontId="7" fillId="0" borderId="12" xfId="0" applyFont="1" applyBorder="1" applyAlignment="1">
      <alignment horizontal="center" vertical="center"/>
    </xf>
    <xf numFmtId="0" fontId="7" fillId="0" borderId="10" xfId="0" applyFont="1" applyBorder="1" applyAlignment="1">
      <alignment horizontal="center" vertical="center"/>
    </xf>
    <xf numFmtId="0" fontId="8" fillId="2" borderId="1" xfId="0" applyFont="1" applyFill="1" applyBorder="1" applyAlignment="1">
      <alignment horizontal="left" vertical="center" wrapText="1"/>
    </xf>
    <xf numFmtId="9" fontId="9" fillId="0" borderId="1" xfId="1" applyFont="1" applyFill="1" applyBorder="1" applyAlignment="1">
      <alignment horizontal="left" vertical="center" wrapText="1"/>
    </xf>
    <xf numFmtId="0" fontId="8" fillId="2" borderId="1" xfId="0" applyFont="1" applyFill="1" applyBorder="1" applyAlignment="1">
      <alignment horizontal="center"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10" fillId="0" borderId="14" xfId="0" applyFont="1" applyBorder="1" applyAlignment="1">
      <alignment horizontal="center" vertical="center" wrapText="1"/>
    </xf>
    <xf numFmtId="0" fontId="10" fillId="0" borderId="14" xfId="0" applyFont="1" applyBorder="1" applyAlignment="1">
      <alignment horizontal="left" vertical="center" wrapText="1"/>
    </xf>
    <xf numFmtId="0" fontId="11" fillId="0" borderId="9" xfId="0" applyFont="1" applyBorder="1" applyAlignment="1">
      <alignment horizontal="center" vertical="center"/>
    </xf>
    <xf numFmtId="0" fontId="11" fillId="0" borderId="10" xfId="0" applyFont="1" applyBorder="1" applyAlignment="1">
      <alignment horizontal="center" vertical="center"/>
    </xf>
    <xf numFmtId="9" fontId="7" fillId="0" borderId="1" xfId="1" applyFont="1" applyFill="1" applyBorder="1" applyAlignment="1">
      <alignment horizontal="center" vertical="center" wrapText="1"/>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1" applyNumberFormat="1" applyFont="1" applyBorder="1" applyAlignment="1">
      <alignment horizontal="center" vertical="center" wrapText="1"/>
    </xf>
    <xf numFmtId="0" fontId="3" fillId="0" borderId="9" xfId="0" applyFont="1" applyBorder="1" applyAlignment="1">
      <alignment horizontal="left" vertical="center" wrapText="1" readingOrder="1"/>
    </xf>
    <xf numFmtId="0" fontId="3" fillId="0" borderId="10" xfId="0" applyFont="1" applyBorder="1" applyAlignment="1">
      <alignment horizontal="left" vertical="center" wrapText="1" readingOrder="1"/>
    </xf>
    <xf numFmtId="9" fontId="3" fillId="0" borderId="9" xfId="0" applyNumberFormat="1" applyFont="1" applyBorder="1" applyAlignment="1">
      <alignment horizontal="center" vertical="center" wrapText="1" readingOrder="1"/>
    </xf>
    <xf numFmtId="9" fontId="3" fillId="0" borderId="10" xfId="0" applyNumberFormat="1" applyFont="1" applyBorder="1" applyAlignment="1">
      <alignment horizontal="center" vertical="center" wrapText="1" readingOrder="1"/>
    </xf>
    <xf numFmtId="0" fontId="10" fillId="0" borderId="9" xfId="1" applyNumberFormat="1" applyFont="1" applyFill="1" applyBorder="1" applyAlignment="1">
      <alignment horizontal="center" vertical="center" wrapText="1"/>
    </xf>
    <xf numFmtId="0" fontId="10" fillId="0" borderId="12" xfId="1" applyNumberFormat="1" applyFont="1" applyFill="1" applyBorder="1" applyAlignment="1">
      <alignment horizontal="center" vertical="center" wrapText="1"/>
    </xf>
    <xf numFmtId="9" fontId="7" fillId="0" borderId="9" xfId="1" applyFont="1" applyFill="1" applyBorder="1" applyAlignment="1">
      <alignment horizontal="center" vertical="center" wrapText="1"/>
    </xf>
    <xf numFmtId="9" fontId="7" fillId="0" borderId="12" xfId="1" applyFont="1" applyFill="1" applyBorder="1" applyAlignment="1">
      <alignment horizontal="center" vertical="center" wrapText="1"/>
    </xf>
    <xf numFmtId="9" fontId="3" fillId="0" borderId="12" xfId="0" applyNumberFormat="1" applyFont="1" applyBorder="1" applyAlignment="1">
      <alignment horizontal="center" vertical="center" wrapText="1" readingOrder="1"/>
    </xf>
    <xf numFmtId="0" fontId="3" fillId="0" borderId="1" xfId="0" applyFont="1" applyBorder="1" applyAlignment="1">
      <alignment horizontal="left" vertical="center" wrapText="1" readingOrder="1"/>
    </xf>
    <xf numFmtId="0" fontId="10" fillId="0" borderId="9" xfId="1" applyNumberFormat="1" applyFont="1" applyBorder="1" applyAlignment="1">
      <alignment horizontal="center" vertical="center" wrapText="1"/>
    </xf>
    <xf numFmtId="0" fontId="10" fillId="0" borderId="12" xfId="1" applyNumberFormat="1" applyFont="1" applyBorder="1" applyAlignment="1">
      <alignment horizontal="center" vertical="center" wrapText="1"/>
    </xf>
    <xf numFmtId="0" fontId="10" fillId="0" borderId="10" xfId="1" applyNumberFormat="1" applyFont="1" applyBorder="1" applyAlignment="1">
      <alignment horizontal="center" vertical="center" wrapText="1"/>
    </xf>
    <xf numFmtId="0" fontId="3" fillId="0" borderId="12" xfId="0" applyFont="1" applyBorder="1" applyAlignment="1">
      <alignment horizontal="left" vertical="center" wrapText="1" readingOrder="1"/>
    </xf>
    <xf numFmtId="9" fontId="7" fillId="0" borderId="10" xfId="1" applyFont="1" applyFill="1" applyBorder="1" applyAlignment="1">
      <alignment horizontal="center" vertical="center" wrapText="1"/>
    </xf>
    <xf numFmtId="9" fontId="40" fillId="0" borderId="5" xfId="0" applyNumberFormat="1" applyFont="1" applyBorder="1" applyAlignment="1">
      <alignment horizontal="center" vertical="center"/>
    </xf>
    <xf numFmtId="9" fontId="40" fillId="0" borderId="8" xfId="0" applyNumberFormat="1" applyFont="1" applyBorder="1" applyAlignment="1">
      <alignment horizontal="center" vertical="center"/>
    </xf>
    <xf numFmtId="9" fontId="40" fillId="0" borderId="6" xfId="0" applyNumberFormat="1" applyFont="1" applyBorder="1" applyAlignment="1">
      <alignment horizontal="center" vertical="center"/>
    </xf>
    <xf numFmtId="0" fontId="40" fillId="0" borderId="6" xfId="0" applyFont="1" applyBorder="1" applyAlignment="1">
      <alignment horizontal="center" vertical="center"/>
    </xf>
    <xf numFmtId="9" fontId="40" fillId="0" borderId="12" xfId="0" applyNumberFormat="1" applyFont="1" applyBorder="1" applyAlignment="1">
      <alignment horizontal="center" vertical="center"/>
    </xf>
    <xf numFmtId="9" fontId="40" fillId="0" borderId="16" xfId="0" applyNumberFormat="1" applyFont="1" applyBorder="1" applyAlignment="1">
      <alignment horizontal="center" vertical="center"/>
    </xf>
    <xf numFmtId="9" fontId="40" fillId="0" borderId="44" xfId="0" applyNumberFormat="1" applyFont="1" applyBorder="1" applyAlignment="1">
      <alignment horizontal="center" vertical="center"/>
    </xf>
    <xf numFmtId="9" fontId="40" fillId="0" borderId="45" xfId="0" applyNumberFormat="1" applyFont="1" applyBorder="1" applyAlignment="1">
      <alignment horizontal="center" vertical="center"/>
    </xf>
    <xf numFmtId="9" fontId="40" fillId="0" borderId="46" xfId="0" applyNumberFormat="1" applyFont="1" applyBorder="1" applyAlignment="1">
      <alignment horizontal="center" vertical="center"/>
    </xf>
    <xf numFmtId="9" fontId="40" fillId="0" borderId="47" xfId="0" applyNumberFormat="1" applyFont="1" applyBorder="1" applyAlignment="1">
      <alignment horizontal="center" vertical="center"/>
    </xf>
    <xf numFmtId="9" fontId="4" fillId="0" borderId="10" xfId="5" applyFont="1" applyBorder="1" applyAlignment="1">
      <alignment horizontal="center" vertical="center"/>
    </xf>
    <xf numFmtId="0" fontId="15" fillId="7" borderId="9" xfId="0" applyFont="1" applyFill="1" applyBorder="1" applyAlignment="1">
      <alignment horizontal="center" vertical="center" wrapText="1"/>
    </xf>
    <xf numFmtId="9" fontId="4" fillId="0" borderId="1" xfId="5" applyFont="1" applyFill="1" applyBorder="1" applyAlignment="1">
      <alignment horizontal="center" vertical="center"/>
    </xf>
    <xf numFmtId="9" fontId="4" fillId="0" borderId="1" xfId="5" applyFont="1" applyBorder="1" applyAlignment="1">
      <alignment horizontal="center" vertical="center"/>
    </xf>
    <xf numFmtId="9" fontId="4" fillId="0" borderId="9" xfId="5" applyFont="1" applyBorder="1" applyAlignment="1">
      <alignment horizontal="center" vertical="center"/>
    </xf>
    <xf numFmtId="14" fontId="4" fillId="5" borderId="1" xfId="0" applyNumberFormat="1" applyFont="1" applyFill="1" applyBorder="1" applyAlignment="1">
      <alignment horizontal="center" vertical="center"/>
    </xf>
    <xf numFmtId="9" fontId="4" fillId="0" borderId="9" xfId="5" applyFont="1" applyFill="1" applyBorder="1" applyAlignment="1">
      <alignment horizontal="center" vertical="center"/>
    </xf>
    <xf numFmtId="9" fontId="4" fillId="0" borderId="1" xfId="5" applyFont="1" applyFill="1" applyBorder="1" applyAlignment="1">
      <alignment horizontal="center" vertical="center" wrapText="1"/>
    </xf>
    <xf numFmtId="9" fontId="4" fillId="0" borderId="12" xfId="5" applyFont="1" applyFill="1" applyBorder="1" applyAlignment="1">
      <alignment horizontal="center" vertical="center"/>
    </xf>
    <xf numFmtId="9" fontId="4" fillId="0" borderId="10" xfId="5" applyFont="1" applyFill="1" applyBorder="1" applyAlignment="1">
      <alignment horizontal="center" vertical="center"/>
    </xf>
    <xf numFmtId="9" fontId="4" fillId="0" borderId="1" xfId="5" applyNumberFormat="1" applyFont="1" applyBorder="1" applyAlignment="1">
      <alignment horizontal="center" vertical="center"/>
    </xf>
    <xf numFmtId="10" fontId="4" fillId="0" borderId="1" xfId="5" applyNumberFormat="1" applyFont="1" applyBorder="1" applyAlignment="1">
      <alignment horizontal="center" vertical="center" wrapText="1"/>
    </xf>
    <xf numFmtId="9" fontId="4" fillId="0" borderId="9" xfId="5" applyNumberFormat="1" applyFont="1" applyBorder="1" applyAlignment="1">
      <alignment horizontal="center" vertical="center" wrapText="1"/>
    </xf>
    <xf numFmtId="9" fontId="4" fillId="0" borderId="1" xfId="5" applyNumberFormat="1" applyFont="1" applyBorder="1" applyAlignment="1">
      <alignment horizontal="center" vertical="center" wrapText="1"/>
    </xf>
    <xf numFmtId="0" fontId="4" fillId="7" borderId="1" xfId="0" applyFont="1" applyFill="1" applyBorder="1" applyAlignment="1">
      <alignment wrapText="1"/>
    </xf>
    <xf numFmtId="14" fontId="4" fillId="5" borderId="1" xfId="0" applyNumberFormat="1" applyFont="1" applyFill="1" applyBorder="1" applyAlignment="1">
      <alignment horizontal="center" vertical="center" wrapText="1"/>
    </xf>
    <xf numFmtId="9" fontId="4" fillId="0" borderId="10" xfId="5" applyNumberFormat="1" applyFont="1" applyBorder="1" applyAlignment="1">
      <alignment horizontal="center" vertical="center" wrapText="1"/>
    </xf>
    <xf numFmtId="14" fontId="53" fillId="0" borderId="1" xfId="0" applyNumberFormat="1" applyFont="1" applyBorder="1" applyAlignment="1">
      <alignment horizontal="center" vertical="center"/>
    </xf>
    <xf numFmtId="9" fontId="4" fillId="0" borderId="1" xfId="5" applyNumberFormat="1" applyFont="1" applyFill="1" applyBorder="1" applyAlignment="1">
      <alignment horizontal="center" vertical="center" wrapText="1"/>
    </xf>
    <xf numFmtId="165" fontId="53" fillId="0" borderId="1" xfId="0" applyNumberFormat="1" applyFont="1" applyBorder="1" applyAlignment="1">
      <alignment horizontal="center" vertical="center"/>
    </xf>
    <xf numFmtId="9" fontId="53" fillId="0" borderId="1" xfId="0" applyNumberFormat="1" applyFont="1" applyBorder="1" applyAlignment="1">
      <alignment horizontal="center" vertical="center"/>
    </xf>
    <xf numFmtId="9" fontId="53" fillId="0" borderId="9" xfId="0" applyNumberFormat="1" applyFont="1" applyBorder="1" applyAlignment="1">
      <alignment horizontal="center" vertical="center"/>
    </xf>
    <xf numFmtId="9" fontId="53" fillId="0" borderId="12" xfId="0" applyNumberFormat="1" applyFont="1" applyBorder="1" applyAlignment="1">
      <alignment horizontal="center" vertical="center"/>
    </xf>
    <xf numFmtId="9" fontId="53" fillId="0" borderId="10" xfId="0" applyNumberFormat="1" applyFont="1" applyBorder="1" applyAlignment="1">
      <alignment horizontal="center" vertical="center"/>
    </xf>
    <xf numFmtId="9" fontId="53" fillId="0" borderId="9" xfId="5" applyNumberFormat="1" applyFont="1" applyBorder="1" applyAlignment="1">
      <alignment horizontal="center" vertical="center"/>
    </xf>
    <xf numFmtId="0" fontId="53" fillId="0" borderId="12" xfId="5" applyNumberFormat="1" applyFont="1" applyBorder="1" applyAlignment="1">
      <alignment horizontal="center" vertical="center"/>
    </xf>
    <xf numFmtId="0" fontId="53" fillId="0" borderId="10" xfId="5" applyNumberFormat="1" applyFont="1" applyBorder="1" applyAlignment="1">
      <alignment horizontal="center" vertical="center"/>
    </xf>
    <xf numFmtId="0" fontId="53" fillId="0" borderId="0" xfId="0" applyFont="1"/>
    <xf numFmtId="10" fontId="53" fillId="0" borderId="0" xfId="0" applyNumberFormat="1" applyFont="1"/>
    <xf numFmtId="0" fontId="15" fillId="0" borderId="2" xfId="0" applyFont="1" applyBorder="1" applyAlignment="1">
      <alignment horizontal="center" vertical="center"/>
    </xf>
  </cellXfs>
  <cellStyles count="7">
    <cellStyle name="Hyperlink" xfId="3" xr:uid="{00000000-000B-0000-0000-000008000000}"/>
    <cellStyle name="Millares" xfId="6" builtinId="3"/>
    <cellStyle name="Normal" xfId="0" builtinId="0"/>
    <cellStyle name="Normal 2" xfId="4" xr:uid="{D058F102-7466-414C-A48A-7ABB2AA79EC4}"/>
    <cellStyle name="Normal 2 2" xfId="2" xr:uid="{1BC7849E-3475-48DC-B172-B36EDDA86C01}"/>
    <cellStyle name="Porcentaje" xfId="1" builtinId="5"/>
    <cellStyle name="Porcentaje 2" xfId="5" xr:uid="{E89A247A-0157-455B-A665-C5852BB09480}"/>
  </cellStyles>
  <dxfs count="139">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Marta Liced Rodriguez Quimbayo" id="{470574D1-D767-4337-92DA-31B149F5F710}" userId="850c24a97b154e86" providerId="Windows Live"/>
  <person displayName="Angela Patricia Romero Rodriguez" id="{0D3E35B5-C391-4AA2-8B3C-A759B43EF2C4}" userId="S::aromero@anla.gov.co::90318250-6d78-4422-8ddd-06e396e4abe7" providerId="AD"/>
  <person displayName="Astrid Lorena Guevara Trujillo" id="{431A6690-3AA2-466C-8607-09B988401D98}" userId="S::asguevara@anla.gov.co::443ddc41-ad06-426c-a7d6-c24c644b92a7"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9" dT="2022-03-22T23:55:10.15" personId="{470574D1-D767-4337-92DA-31B149F5F710}" id="{058B1013-0C5F-4B6E-97EA-316E39EAD9F5}">
    <text>Relacionar el nombre de la evidencia</text>
  </threadedComment>
  <threadedComment ref="M9" dT="2022-03-22T23:55:30.48" personId="{470574D1-D767-4337-92DA-31B149F5F710}" id="{44104430-511A-4AAD-AF1F-161BEA2706DB}">
    <text>Breve descripcion del avance reportado, cualtativo</text>
  </threadedComment>
  <threadedComment ref="N9" dT="2022-03-22T23:58:08.97" personId="{470574D1-D767-4337-92DA-31B149F5F710}" id="{554E2DD3-E7F5-4072-AEFD-714E049CD58A}">
    <text>Breve descripcion del avance revisado por OAP</text>
  </threadedComment>
  <threadedComment ref="O9" dT="2022-03-22T23:58:30.92" personId="{470574D1-D767-4337-92DA-31B149F5F710}" id="{6F61D091-093B-4BA6-973B-0E2142DC9E43}">
    <text>Registrar porcentaje de avance a la fecha de seguimiento</text>
  </threadedComment>
  <threadedComment ref="Q9" dT="2022-03-22T23:59:00.75" personId="{470574D1-D767-4337-92DA-31B149F5F710}" id="{A40E2558-0867-4F2C-8A84-57BE7EC91C35}">
    <text>No modificar es la formula del  porcentaje de avance esperado al trimestre de seguimiento</text>
  </threadedComment>
  <threadedComment ref="S9" dT="2022-03-22T23:55:10.15" personId="{470574D1-D767-4337-92DA-31B149F5F710}" id="{5AD3AB35-525B-4A51-A769-F20E853645B5}">
    <text>Relacionar el nombre de la evidencia</text>
  </threadedComment>
  <threadedComment ref="T9" dT="2022-03-22T23:55:30.48" personId="{470574D1-D767-4337-92DA-31B149F5F710}" id="{7DFB1777-3344-4918-9079-78A14E0757A1}">
    <text>Breve descripcion del avance reportado, cualtativo</text>
  </threadedComment>
  <threadedComment ref="U9" dT="2022-03-22T23:58:08.97" personId="{470574D1-D767-4337-92DA-31B149F5F710}" id="{7BC944DC-2C25-4633-936D-9CFDB7FAA162}">
    <text>Breve descripcion del avance revisado por OAP</text>
  </threadedComment>
  <threadedComment ref="V9" dT="2022-03-22T23:58:30.92" personId="{470574D1-D767-4337-92DA-31B149F5F710}" id="{44113CC2-1F7E-4CD0-BE2A-28E97A20F462}">
    <text>Registrar porcentaje de avance a la fecha de seguimiento</text>
  </threadedComment>
  <threadedComment ref="X9" dT="2022-03-22T23:59:00.75" personId="{470574D1-D767-4337-92DA-31B149F5F710}" id="{4EF9058A-A98F-4EC9-9403-F4A3640812F7}">
    <text>No modificar es la formula del  porcentaje de avance esperado al trimestre de seguimiento</text>
  </threadedComment>
  <threadedComment ref="Q30" dT="2023-03-29T22:09:00.37" personId="{431A6690-3AA2-466C-8607-09B988401D98}" id="{B6E70179-14A8-42E0-BBFC-59844F445E9E}">
    <text>Martica porfa ajustar % peso para esta actividad porque no suma. Gracias</text>
  </threadedComment>
  <threadedComment ref="X30" dT="2023-03-29T22:09:00.37" personId="{431A6690-3AA2-466C-8607-09B988401D98}" id="{9B29DC9C-81B2-455E-A6DD-BC045F20A4C5}">
    <text>Martica porfa ajustar % peso para esta actividad porque no suma. Gracias</text>
  </threadedComment>
</ThreadedComments>
</file>

<file path=xl/threadedComments/threadedComment2.xml><?xml version="1.0" encoding="utf-8"?>
<ThreadedComments xmlns="http://schemas.microsoft.com/office/spreadsheetml/2018/threadedcomments" xmlns:x="http://schemas.openxmlformats.org/spreadsheetml/2006/main">
  <threadedComment ref="K9" dT="2022-03-22T23:55:10.15" personId="{470574D1-D767-4337-92DA-31B149F5F710}" id="{C61EC786-453C-4D69-8A92-1E9F7EB122C1}">
    <text>Relacionar el nombre de la evidencia</text>
  </threadedComment>
  <threadedComment ref="L9" dT="2022-03-22T23:55:30.48" personId="{470574D1-D767-4337-92DA-31B149F5F710}" id="{2DB59710-2127-466E-8090-A13D22F4E718}">
    <text>Breve descripcion del avance reportado, cualtativo</text>
  </threadedComment>
  <threadedComment ref="M9" dT="2022-03-22T23:58:08.97" personId="{470574D1-D767-4337-92DA-31B149F5F710}" id="{0FA403CC-B59A-4B49-9C5E-24EC1F9B099E}">
    <text>Breve descripcion del avance revisado por OAP</text>
  </threadedComment>
  <threadedComment ref="N9" dT="2022-03-22T23:58:30.92" personId="{470574D1-D767-4337-92DA-31B149F5F710}" id="{1B202BB2-D302-415C-883C-5A9316BACC0E}">
    <text>Registrar porcentaje de avance a la fecha de seguimiento</text>
  </threadedComment>
  <threadedComment ref="P9" dT="2022-03-22T23:59:00.75" personId="{470574D1-D767-4337-92DA-31B149F5F710}" id="{2CC24749-BC3B-4252-84F5-D8331C65A4C7}">
    <text>No modificar es la formula del  porcentaje de avance esperado al trimestre de seguimiento</text>
  </threadedComment>
  <threadedComment ref="R9" dT="2022-03-22T23:55:10.15" personId="{470574D1-D767-4337-92DA-31B149F5F710}" id="{2FD53CA4-1F9F-49BA-A4D5-938B916BA2C6}">
    <text>Relacionar el nombre de la evidencia</text>
  </threadedComment>
  <threadedComment ref="S9" dT="2022-03-22T23:55:30.48" personId="{470574D1-D767-4337-92DA-31B149F5F710}" id="{E084FFFE-F536-485D-A581-1733FE974B46}">
    <text>Breve descripcion del avance reportado, cualtativo</text>
  </threadedComment>
  <threadedComment ref="T9" dT="2022-03-22T23:58:08.97" personId="{470574D1-D767-4337-92DA-31B149F5F710}" id="{BEAC1011-17F5-4BCB-8D29-368ADA5EF95B}">
    <text>Breve descripcion del avance revisado por OAP</text>
  </threadedComment>
  <threadedComment ref="U9" dT="2022-03-22T23:58:30.92" personId="{470574D1-D767-4337-92DA-31B149F5F710}" id="{69C66E0F-6EEB-48E2-9747-9C2F6E1FC111}">
    <text>Registrar porcentaje de avance a la fecha de seguimiento</text>
  </threadedComment>
  <threadedComment ref="W9" dT="2022-03-22T23:59:00.75" personId="{470574D1-D767-4337-92DA-31B149F5F710}" id="{A827AB09-5C9A-4014-B476-650EF7D1B685}">
    <text>No modificar es la formula del  porcentaje de avance esperado al trimestre de seguimiento</text>
  </threadedComment>
  <threadedComment ref="S19" dT="2023-07-04T13:26:57.10" personId="{0D3E35B5-C391-4AA2-8B3C-A759B43EF2C4}" id="{8BEF1E06-F44E-41E6-BF22-30F2E4ABB732}">
    <text>Pendiente</text>
  </threadedComment>
  <threadedComment ref="R22" dT="2023-07-02T20:25:47.27" personId="{0D3E35B5-C391-4AA2-8B3C-A759B43EF2C4}" id="{8B8BE433-D58B-4A4A-8ECF-0136B53BE354}">
    <text>Pendiente datos junio</text>
  </threadedComment>
  <threadedComment ref="R31" dT="2023-07-02T20:37:44.08" personId="{0D3E35B5-C391-4AA2-8B3C-A759B43EF2C4}" id="{79E634BB-15BC-4B01-AF1A-7837BB9C17C0}">
    <text>Evidencia a 06 de junio pendiente reporte a 30 y avance SELA</text>
  </threadedComment>
  <threadedComment ref="R33" dT="2023-07-02T20:44:38.28" personId="{0D3E35B5-C391-4AA2-8B3C-A759B43EF2C4}" id="{348B7E0F-A84C-44A0-94E0-48679D65DEF0}">
    <text>Pendiente junio y evidencia</text>
  </threadedComment>
  <threadedComment ref="R33" dT="2023-07-02T21:24:24.00" personId="{0D3E35B5-C391-4AA2-8B3C-A759B43EF2C4}" id="{3521FDAA-E05F-48A5-AA85-AFA35BA494A5}" parentId="{348B7E0F-A84C-44A0-94E0-48679D65DEF0}">
    <text>SELA pendiente</text>
  </threadedComment>
  <threadedComment ref="R34" dT="2023-07-02T20:44:04.20" personId="{0D3E35B5-C391-4AA2-8B3C-A759B43EF2C4}" id="{04BC7186-A45B-4C1D-A05F-56B69A26BED4}">
    <text>Pendiente</text>
  </threadedComment>
  <threadedComment ref="R36" dT="2023-07-02T20:44:52.63" personId="{0D3E35B5-C391-4AA2-8B3C-A759B43EF2C4}" id="{A5BD5E3E-C8A0-43E5-A4D0-5498CE8D60A5}">
    <text>Pendiente evidencia OCI</text>
  </threadedComment>
  <threadedComment ref="R37" dT="2023-07-02T20:45:02.92" personId="{0D3E35B5-C391-4AA2-8B3C-A759B43EF2C4}" id="{9DD2FA07-F68B-4529-A05D-05303F15975C}">
    <text>Pendiente soportes</text>
  </threadedComment>
</ThreadedComments>
</file>

<file path=xl/threadedComments/threadedComment3.xml><?xml version="1.0" encoding="utf-8"?>
<ThreadedComments xmlns="http://schemas.microsoft.com/office/spreadsheetml/2018/threadedcomments" xmlns:x="http://schemas.openxmlformats.org/spreadsheetml/2006/main">
  <threadedComment ref="K8" dT="2022-03-22T23:55:10.15" personId="{470574D1-D767-4337-92DA-31B149F5F710}" id="{D41EEA6F-7249-4010-A0BF-1EEFCBCF1A01}">
    <text>Relacionar el nombre de la evidencia</text>
  </threadedComment>
  <threadedComment ref="L8" dT="2022-03-22T23:55:30.48" personId="{470574D1-D767-4337-92DA-31B149F5F710}" id="{168B2A9B-F6BD-42CB-97DE-9C3B7CB1CD57}">
    <text>Breve descripcion del avance reportado, cualtativo</text>
  </threadedComment>
  <threadedComment ref="M8" dT="2022-03-22T23:58:08.97" personId="{470574D1-D767-4337-92DA-31B149F5F710}" id="{699C2491-73F7-4758-82E6-0D610E248851}">
    <text>Breve descripcion del avance revisado por OAP</text>
  </threadedComment>
  <threadedComment ref="N8" dT="2022-03-22T23:58:30.92" personId="{470574D1-D767-4337-92DA-31B149F5F710}" id="{303E1E0A-2802-4CC6-B269-3DFB035B2110}">
    <text>Registrar porcentaje de avance a la fecha de seguimiento</text>
  </threadedComment>
  <threadedComment ref="P8" dT="2022-03-22T23:59:00.75" personId="{470574D1-D767-4337-92DA-31B149F5F710}" id="{ADE41E1F-525D-4426-B876-A3F736128A1A}">
    <text>No modificar es la formula del  porcentaje de avance esperado al trimestre de seguimiento</text>
  </threadedComment>
  <threadedComment ref="R8" dT="2022-03-22T23:55:10.15" personId="{470574D1-D767-4337-92DA-31B149F5F710}" id="{26D30AFF-A827-470F-98D4-AF644C7E1803}">
    <text>Relacionar el nombre de la evidencia</text>
  </threadedComment>
  <threadedComment ref="S8" dT="2022-03-22T23:55:30.48" personId="{470574D1-D767-4337-92DA-31B149F5F710}" id="{CBB769CB-0CB0-47CF-A5F4-71A848CB602E}">
    <text>Breve descripcion del avance reportado, cualtativo</text>
  </threadedComment>
  <threadedComment ref="T8" dT="2022-03-22T23:58:08.97" personId="{470574D1-D767-4337-92DA-31B149F5F710}" id="{D0057AF2-60F7-4396-8563-975087458FFB}">
    <text>Breve descripcion del avance revisado por OAP</text>
  </threadedComment>
  <threadedComment ref="U8" dT="2022-03-22T23:58:30.92" personId="{470574D1-D767-4337-92DA-31B149F5F710}" id="{C7BE6AE4-C3CF-4599-9A82-53DE088C2C8C}">
    <text>Registrar porcentaje de avance a la fecha de seguimiento</text>
  </threadedComment>
  <threadedComment ref="W8" dT="2022-03-22T23:59:00.75" personId="{470574D1-D767-4337-92DA-31B149F5F710}" id="{BBD2BFBC-DB5E-444C-B8E4-356649E6AE33}">
    <text>No modificar es la formula del  porcentaje de avance esperado al trimestre de seguimiento</text>
  </threadedComment>
</ThreadedComments>
</file>

<file path=xl/threadedComments/threadedComment4.xml><?xml version="1.0" encoding="utf-8"?>
<ThreadedComments xmlns="http://schemas.microsoft.com/office/spreadsheetml/2018/threadedcomments" xmlns:x="http://schemas.openxmlformats.org/spreadsheetml/2006/main">
  <threadedComment ref="L8" dT="2022-03-22T23:55:10.15" personId="{470574D1-D767-4337-92DA-31B149F5F710}" id="{BA2A7837-11FD-4F78-A37E-259F9F714448}">
    <text>Relacionar el nombre de la evidencia</text>
  </threadedComment>
  <threadedComment ref="M8" dT="2022-03-22T23:55:30.48" personId="{470574D1-D767-4337-92DA-31B149F5F710}" id="{EE6E2C60-4292-4DA7-A1EB-4358C16022ED}">
    <text>Breve descripcion del avance reportado, cualtativo</text>
  </threadedComment>
  <threadedComment ref="N8" dT="2022-03-22T23:58:08.97" personId="{470574D1-D767-4337-92DA-31B149F5F710}" id="{4AD27A0E-A780-4127-BA7C-D5B06D56B1FC}">
    <text>Breve descripcion del avance revisado por OAP</text>
  </threadedComment>
  <threadedComment ref="O8" dT="2022-03-22T23:58:30.92" personId="{470574D1-D767-4337-92DA-31B149F5F710}" id="{1329DDD8-3B59-4BF5-A3E5-A8AD1690ECCD}">
    <text>Registrar porcentaje de avance a la fecha de seguimiento</text>
  </threadedComment>
  <threadedComment ref="Q8" dT="2022-03-22T23:59:00.75" personId="{470574D1-D767-4337-92DA-31B149F5F710}" id="{6762A0A3-7E24-4A65-8D4E-4C036C4EA412}">
    <text>No modificar es la formula del  porcentaje de avance esperado al trimestre de seguimiento</text>
  </threadedComment>
  <threadedComment ref="S8" dT="2022-03-22T23:55:10.15" personId="{470574D1-D767-4337-92DA-31B149F5F710}" id="{0494DD94-69CC-4E4F-A554-DB864F457524}">
    <text>Relacionar el nombre de la evidencia</text>
  </threadedComment>
  <threadedComment ref="T8" dT="2022-03-22T23:55:30.48" personId="{470574D1-D767-4337-92DA-31B149F5F710}" id="{A5818024-87A1-4F95-9889-CC9D7A24E168}">
    <text>Breve descripcion del avance reportado, cualtativo</text>
  </threadedComment>
  <threadedComment ref="U8" dT="2022-03-22T23:58:08.97" personId="{470574D1-D767-4337-92DA-31B149F5F710}" id="{08797CF4-D00A-449E-9027-79880D67B7FF}">
    <text>Breve descripcion del avance revisado por OAP</text>
  </threadedComment>
  <threadedComment ref="V8" dT="2022-03-22T23:58:30.92" personId="{470574D1-D767-4337-92DA-31B149F5F710}" id="{608CDE49-2D4C-4825-BC5B-7EF52FF51A10}">
    <text>Registrar porcentaje de avance a la fecha de seguimiento</text>
  </threadedComment>
  <threadedComment ref="X8" dT="2022-03-22T23:59:00.75" personId="{470574D1-D767-4337-92DA-31B149F5F710}" id="{25FD805B-350B-468F-BD3D-588D2FD7F88B}">
    <text>No modificar es la formula del  porcentaje de avance esperado al trimestre de seguimiento</text>
  </threadedComment>
</ThreadedComments>
</file>

<file path=xl/threadedComments/threadedComment5.xml><?xml version="1.0" encoding="utf-8"?>
<ThreadedComments xmlns="http://schemas.microsoft.com/office/spreadsheetml/2018/threadedcomments" xmlns:x="http://schemas.openxmlformats.org/spreadsheetml/2006/main">
  <threadedComment ref="K7" dT="2022-03-22T23:55:10.15" personId="{470574D1-D767-4337-92DA-31B149F5F710}" id="{711292A4-5CEA-4F08-980A-4DA96CC80554}">
    <text>Relacionar el nombre de la evidencia</text>
  </threadedComment>
  <threadedComment ref="L7" dT="2022-03-22T23:55:30.48" personId="{470574D1-D767-4337-92DA-31B149F5F710}" id="{6253AD58-69FF-4A8F-878E-E8334B2B7EAB}">
    <text>Breve descripcion del avance reportado, cualtativo</text>
  </threadedComment>
  <threadedComment ref="M7" dT="2022-03-22T23:58:08.97" personId="{470574D1-D767-4337-92DA-31B149F5F710}" id="{4040D3B6-4239-4A10-9078-8442AFDB0F2B}">
    <text>Breve descripcion del avance revisado por OAP</text>
  </threadedComment>
  <threadedComment ref="N7" dT="2022-03-22T23:58:30.92" personId="{470574D1-D767-4337-92DA-31B149F5F710}" id="{EE375EA7-6070-449C-8A34-F12200359DBB}">
    <text>Registrar porcentaje de avance a la fecha de seguimiento</text>
  </threadedComment>
  <threadedComment ref="P7" dT="2022-03-22T23:59:00.75" personId="{470574D1-D767-4337-92DA-31B149F5F710}" id="{56B4B671-B558-463F-9339-7C58AC7DD35A}">
    <text>No modificar es la formula del  porcentaje de avance esperado al trimestre de seguimiento</text>
  </threadedComment>
  <threadedComment ref="R7" dT="2022-03-22T23:55:10.15" personId="{470574D1-D767-4337-92DA-31B149F5F710}" id="{749BD049-4174-45DF-9333-F4B3A5466E96}">
    <text>Relacionar el nombre de la evidencia</text>
  </threadedComment>
  <threadedComment ref="S7" dT="2022-03-22T23:55:30.48" personId="{470574D1-D767-4337-92DA-31B149F5F710}" id="{AA9E04DC-799B-43E3-B0D8-FB5BDFE0449D}">
    <text>Breve descripcion del avance reportado, cualtativo</text>
  </threadedComment>
  <threadedComment ref="T7" dT="2022-03-22T23:58:08.97" personId="{470574D1-D767-4337-92DA-31B149F5F710}" id="{C9D01101-1C01-40F8-BD75-F0D457B156AC}">
    <text>Breve descripcion del avance revisado por OAP</text>
  </threadedComment>
  <threadedComment ref="U7" dT="2022-03-22T23:58:30.92" personId="{470574D1-D767-4337-92DA-31B149F5F710}" id="{A3E336E7-6DC5-423C-9194-9B3D2167389D}">
    <text>Registrar porcentaje de avance a la fecha de seguimiento</text>
  </threadedComment>
  <threadedComment ref="W7" dT="2022-03-22T23:59:00.75" personId="{470574D1-D767-4337-92DA-31B149F5F710}" id="{22CF8D41-4C18-4C20-A409-EC4FB9241E59}">
    <text>No modificar es la formula del  porcentaje de avance esperado al trimestre de seguimiento</text>
  </threadedComment>
</ThreadedComments>
</file>

<file path=xl/threadedComments/threadedComment6.xml><?xml version="1.0" encoding="utf-8"?>
<ThreadedComments xmlns="http://schemas.microsoft.com/office/spreadsheetml/2018/threadedcomments" xmlns:x="http://schemas.openxmlformats.org/spreadsheetml/2006/main">
  <threadedComment ref="K10" dT="2022-03-22T23:55:10.15" personId="{470574D1-D767-4337-92DA-31B149F5F710}" id="{E30A1020-98D8-4DF7-9C4F-B8ACC8DA2CEF}">
    <text>Relacionar el nombre de la evidencia</text>
  </threadedComment>
  <threadedComment ref="L10" dT="2022-03-22T23:55:30.48" personId="{470574D1-D767-4337-92DA-31B149F5F710}" id="{28DFFB7C-14EF-4A18-8552-2D606B66C4E9}">
    <text>Breve descripcion del avance reportado, cualtativo</text>
  </threadedComment>
  <threadedComment ref="M10" dT="2022-03-22T23:58:08.97" personId="{470574D1-D767-4337-92DA-31B149F5F710}" id="{E8D8D972-D5E1-4502-88DC-79E33111972D}">
    <text>Breve descripcion del avance revisado por OAP</text>
  </threadedComment>
  <threadedComment ref="N10" dT="2022-03-22T23:58:30.92" personId="{470574D1-D767-4337-92DA-31B149F5F710}" id="{A9A505A4-A710-4D7B-AFEA-A8035E766113}">
    <text>Registrar porcentaje de avance a la fecha de seguimiento</text>
  </threadedComment>
  <threadedComment ref="P10" dT="2022-03-22T23:59:00.75" personId="{470574D1-D767-4337-92DA-31B149F5F710}" id="{9B096434-82B8-47B0-9CE6-5C304FFAFBFA}">
    <text>No modificar es la formula del  porcentaje de avance esperado al trimestre de seguimiento</text>
  </threadedComment>
  <threadedComment ref="R10" dT="2022-03-22T23:55:10.15" personId="{470574D1-D767-4337-92DA-31B149F5F710}" id="{B9900C03-1DDB-4D6E-8CB5-497038434E9A}">
    <text>Relacionar el nombre de la evidencia</text>
  </threadedComment>
  <threadedComment ref="S10" dT="2022-03-22T23:55:30.48" personId="{470574D1-D767-4337-92DA-31B149F5F710}" id="{8A8F7028-AAF8-4F26-8E1D-00B824CC3672}">
    <text>Breve descripcion del avance reportado, cualtativo</text>
  </threadedComment>
  <threadedComment ref="T10" dT="2022-03-22T23:58:08.97" personId="{470574D1-D767-4337-92DA-31B149F5F710}" id="{9AEC8AB3-CAAE-4C82-903B-C622CD7B604B}">
    <text>Breve descripcion del avance revisado por OAP</text>
  </threadedComment>
  <threadedComment ref="U10" dT="2022-03-22T23:58:30.92" personId="{470574D1-D767-4337-92DA-31B149F5F710}" id="{45B24B40-5426-464A-A597-998E0A7CDA46}">
    <text>Registrar porcentaje de avance a la fecha de seguimiento</text>
  </threadedComment>
  <threadedComment ref="W10" dT="2022-03-22T23:59:00.75" personId="{470574D1-D767-4337-92DA-31B149F5F710}" id="{06C8418A-217B-4B9C-9F63-6B8FEA0CCBFA}">
    <text>No modificar es la formula del  porcentaje de avance esperado al trimestre de seguimiento</text>
  </threadedComment>
</ThreadedComments>
</file>

<file path=xl/threadedComments/threadedComment7.xml><?xml version="1.0" encoding="utf-8"?>
<ThreadedComments xmlns="http://schemas.microsoft.com/office/spreadsheetml/2018/threadedcomments" xmlns:x="http://schemas.openxmlformats.org/spreadsheetml/2006/main">
  <threadedComment ref="K7" dT="2022-03-22T23:55:10.15" personId="{470574D1-D767-4337-92DA-31B149F5F710}" id="{D399AE3E-61E3-45CE-9631-75A2F4C13D58}">
    <text>Relacionar el nombre de la evidencia</text>
  </threadedComment>
  <threadedComment ref="L7" dT="2022-03-22T23:55:30.48" personId="{470574D1-D767-4337-92DA-31B149F5F710}" id="{6B1564EB-5237-4976-BEF3-B3D6F79B6826}">
    <text>Breve descripcion del avance reportado, cualtativo</text>
  </threadedComment>
  <threadedComment ref="M7" dT="2022-03-22T23:58:08.97" personId="{470574D1-D767-4337-92DA-31B149F5F710}" id="{8DD6258D-C35D-4FED-8EB4-D66E92C7723C}">
    <text>Breve descripcion del avance revisado por OAP</text>
  </threadedComment>
  <threadedComment ref="N7" dT="2022-03-22T23:58:30.92" personId="{470574D1-D767-4337-92DA-31B149F5F710}" id="{C26CF294-C86E-46C7-8E46-E0EE9EBB3C72}">
    <text>Registrar porcentaje de avance a la fecha de seguimiento</text>
  </threadedComment>
  <threadedComment ref="P7" dT="2022-03-22T23:59:00.75" personId="{470574D1-D767-4337-92DA-31B149F5F710}" id="{DD525D04-AB1C-4AAD-AF68-C20F85C4EAB5}">
    <text>No modificar es la formula del  porcentaje de avance esperado al trimestre de seguimiento</text>
  </threadedComment>
  <threadedComment ref="R7" dT="2022-03-22T23:55:10.15" personId="{470574D1-D767-4337-92DA-31B149F5F710}" id="{003BB433-9B49-4D50-8B33-4C8B36B1CB68}">
    <text>Relacionar el nombre de la evidencia</text>
  </threadedComment>
  <threadedComment ref="S7" dT="2022-03-22T23:55:30.48" personId="{470574D1-D767-4337-92DA-31B149F5F710}" id="{6E4ACEAD-D157-4222-A7C9-4CFFA0806C8C}">
    <text>Breve descripcion del avance reportado, cualtativo</text>
  </threadedComment>
  <threadedComment ref="T7" dT="2022-03-22T23:58:08.97" personId="{470574D1-D767-4337-92DA-31B149F5F710}" id="{3664B9A9-A89C-49DD-BD84-125C6ADDD062}">
    <text>Breve descripcion del avance revisado por OAP</text>
  </threadedComment>
  <threadedComment ref="U7" dT="2022-03-22T23:58:30.92" personId="{470574D1-D767-4337-92DA-31B149F5F710}" id="{E1301B29-C1D5-47DA-9AD8-036D00476519}">
    <text>Registrar porcentaje de avance a la fecha de seguimiento</text>
  </threadedComment>
  <threadedComment ref="W7" dT="2022-03-22T23:59:00.75" personId="{470574D1-D767-4337-92DA-31B149F5F710}" id="{3F879805-8BB3-4760-BE2F-8E957D98DFED}">
    <text>No modificar es la formula del  porcentaje de avance esperado al trimestre de seguimiento</text>
  </threadedComment>
</ThreadedComments>
</file>

<file path=xl/threadedComments/threadedComment8.xml><?xml version="1.0" encoding="utf-8"?>
<ThreadedComments xmlns="http://schemas.microsoft.com/office/spreadsheetml/2018/threadedcomments" xmlns:x="http://schemas.openxmlformats.org/spreadsheetml/2006/main">
  <threadedComment ref="K8" dT="2022-03-22T23:55:10.15" personId="{470574D1-D767-4337-92DA-31B149F5F710}" id="{6B7BCF50-3AA7-4921-888E-2400C8754171}">
    <text>Relacionar el nombre de la evidencia</text>
  </threadedComment>
  <threadedComment ref="L8" dT="2022-03-22T23:55:30.48" personId="{470574D1-D767-4337-92DA-31B149F5F710}" id="{3E924914-5FF2-4E78-9F55-BC988DCAD132}">
    <text>Breve descripcion del avance reportado, cualtativo</text>
  </threadedComment>
  <threadedComment ref="M8" dT="2022-03-22T23:58:08.97" personId="{470574D1-D767-4337-92DA-31B149F5F710}" id="{4BDAFC45-21BD-4C12-8AF8-EC550ED8636F}">
    <text>Breve descripcion del avance revisado por OAP</text>
  </threadedComment>
  <threadedComment ref="N8" dT="2022-03-22T23:58:30.92" personId="{470574D1-D767-4337-92DA-31B149F5F710}" id="{12EAD61D-6AE6-40DD-A4D2-D20ACFF39EC7}">
    <text>Registrar porcentaje de avance a la fecha de seguimiento</text>
  </threadedComment>
  <threadedComment ref="P8" dT="2022-03-22T23:59:00.75" personId="{470574D1-D767-4337-92DA-31B149F5F710}" id="{7BB6B5C9-E015-4DE3-A5B6-FE83EEEAEE97}">
    <text>No modificar es la formula del  porcentaje de avance esperado al trimestre de seguimiento</text>
  </threadedComment>
  <threadedComment ref="R8" dT="2022-03-22T23:55:10.15" personId="{470574D1-D767-4337-92DA-31B149F5F710}" id="{83CC288B-F65B-4419-B12C-F304407DB737}">
    <text>Relacionar el nombre de la evidencia</text>
  </threadedComment>
  <threadedComment ref="S8" dT="2022-03-22T23:55:30.48" personId="{470574D1-D767-4337-92DA-31B149F5F710}" id="{E020E14B-8393-4244-A19B-2DF20FED0C4E}">
    <text>Breve descripcion del avance reportado, cualtativo</text>
  </threadedComment>
  <threadedComment ref="T8" dT="2022-03-22T23:58:08.97" personId="{470574D1-D767-4337-92DA-31B149F5F710}" id="{967333E7-CC6F-4DD1-960E-1FB2FB55A0E0}">
    <text>Breve descripcion del avance revisado por OAP</text>
  </threadedComment>
  <threadedComment ref="U8" dT="2022-03-22T23:58:30.92" personId="{470574D1-D767-4337-92DA-31B149F5F710}" id="{008DE31F-56B6-45F3-81AE-1B8992A3AC13}">
    <text>Registrar porcentaje de avance a la fecha de seguimiento</text>
  </threadedComment>
  <threadedComment ref="W8" dT="2022-03-22T23:59:00.75" personId="{470574D1-D767-4337-92DA-31B149F5F710}" id="{A64FFA52-9A76-4BFF-B622-91C4A7AEDBCC}">
    <text>No modificar es la formula del  porcentaje de avance esperado al trimestre de seguimiento</text>
  </threadedComment>
</ThreadedComments>
</file>

<file path=xl/threadedComments/threadedComment9.xml><?xml version="1.0" encoding="utf-8"?>
<ThreadedComments xmlns="http://schemas.microsoft.com/office/spreadsheetml/2018/threadedcomments" xmlns:x="http://schemas.openxmlformats.org/spreadsheetml/2006/main">
  <threadedComment ref="K8" dT="2022-03-22T23:55:10.15" personId="{470574D1-D767-4337-92DA-31B149F5F710}" id="{C202CE18-7563-4874-B3FE-C8ABDB60E80C}">
    <text>Relacionar el nombre de la evidencia</text>
  </threadedComment>
  <threadedComment ref="L8" dT="2022-03-22T23:55:30.48" personId="{470574D1-D767-4337-92DA-31B149F5F710}" id="{A3AD0E9A-5050-4FFE-B491-0FCD1288FCCA}">
    <text>Breve descripcion del avance reportado, cualtativo</text>
  </threadedComment>
  <threadedComment ref="M8" dT="2022-03-22T23:58:08.97" personId="{470574D1-D767-4337-92DA-31B149F5F710}" id="{52780ADE-1B35-441D-9B55-73DCE34F6928}">
    <text>Breve descripcion del avance revisado por OAP</text>
  </threadedComment>
  <threadedComment ref="N8" dT="2022-03-22T23:58:30.92" personId="{470574D1-D767-4337-92DA-31B149F5F710}" id="{39BD55DD-D9C8-4D91-872B-40CD8B3B6ED1}">
    <text>Registrar porcentaje de avance a la fecha de seguimiento</text>
  </threadedComment>
  <threadedComment ref="P8" dT="2022-03-22T23:59:00.75" personId="{470574D1-D767-4337-92DA-31B149F5F710}" id="{556CD1EB-7D53-4D13-A455-E26217B052AD}">
    <text>No modificar es la formula del  porcentaje de avance esperado al trimestre de seguimiento</text>
  </threadedComment>
  <threadedComment ref="R8" dT="2022-03-22T23:55:10.15" personId="{470574D1-D767-4337-92DA-31B149F5F710}" id="{583E93B3-66C2-4D28-989B-CD5C7AEEC6D1}">
    <text>Relacionar el nombre de la evidencia</text>
  </threadedComment>
  <threadedComment ref="S8" dT="2022-03-22T23:55:30.48" personId="{470574D1-D767-4337-92DA-31B149F5F710}" id="{665618C8-830D-4407-9F18-5D937A9932B9}">
    <text>Breve descripcion del avance reportado, cualtativo</text>
  </threadedComment>
  <threadedComment ref="T8" dT="2022-03-22T23:58:08.97" personId="{470574D1-D767-4337-92DA-31B149F5F710}" id="{CCC51B8A-63AB-4FBD-8370-BDA76BDDE49A}">
    <text>Breve descripcion del avance revisado por OAP</text>
  </threadedComment>
  <threadedComment ref="U8" dT="2022-03-22T23:58:30.92" personId="{470574D1-D767-4337-92DA-31B149F5F710}" id="{309B880F-F62F-4B00-8FBC-C7EC31ECC891}">
    <text>Registrar porcentaje de avance a la fecha de seguimiento</text>
  </threadedComment>
  <threadedComment ref="W8" dT="2022-03-22T23:59:00.75" personId="{470574D1-D767-4337-92DA-31B149F5F710}" id="{22FE6B93-A07C-4CDB-B6B8-4583EA1F4751}">
    <text>No modificar es la formula del  porcentaje de avance esperado al trimestre de seguimiento</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6.bin"/><Relationship Id="rId4" Type="http://schemas.microsoft.com/office/2017/10/relationships/threadedComment" Target="../threadedComments/threadedComment9.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8" Type="http://schemas.openxmlformats.org/officeDocument/2006/relationships/vmlDrawing" Target="../drawings/vmlDrawing4.vml"/><Relationship Id="rId3" Type="http://schemas.openxmlformats.org/officeDocument/2006/relationships/hyperlink" Target="https://www.anla.gov.co/images/documentos/informes/2023-04-26-inf-pqrsd-1-trim-2023.pdf" TargetMode="External"/><Relationship Id="rId7" Type="http://schemas.openxmlformats.org/officeDocument/2006/relationships/hyperlink" Target="https://www.youtube.com/results?search_query=anla" TargetMode="External"/><Relationship Id="rId2" Type="http://schemas.openxmlformats.org/officeDocument/2006/relationships/hyperlink" Target="https://www.youtube.com/results?search_query=anla" TargetMode="External"/><Relationship Id="rId1" Type="http://schemas.openxmlformats.org/officeDocument/2006/relationships/hyperlink" Target="https://www.anla.gov.co/01_anla/ciudadania/atencion-al-ciudadano/informes-de-peticiones-quejas-y-reclamos" TargetMode="External"/><Relationship Id="rId6" Type="http://schemas.openxmlformats.org/officeDocument/2006/relationships/hyperlink" Target="https://www.anla.gov.co/transparencia" TargetMode="External"/><Relationship Id="rId5" Type="http://schemas.openxmlformats.org/officeDocument/2006/relationships/hyperlink" Target="https://www.anla.gov.co/01_anla/ciudadania/atencion-al-ciudadano/informes-de-peticiones-quejas-y-reclamos" TargetMode="External"/><Relationship Id="rId10" Type="http://schemas.microsoft.com/office/2017/10/relationships/threadedComment" Target="../threadedComments/threadedComment4.xml"/><Relationship Id="rId4" Type="http://schemas.openxmlformats.org/officeDocument/2006/relationships/hyperlink" Target="https://www.anla.gov.co/participa-calendario-de-actividades" TargetMode="External"/><Relationship Id="rId9"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4.bin"/><Relationship Id="rId4" Type="http://schemas.microsoft.com/office/2017/10/relationships/threadedComment" Target="../threadedComments/threadedComment5.xml"/></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6.xml"/><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7.xml"/><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5.bin"/><Relationship Id="rId4" Type="http://schemas.microsoft.com/office/2017/10/relationships/threadedComment" Target="../threadedComments/threadedComment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553C3-FEEA-4378-AADB-679D6FB93A3C}">
  <dimension ref="A1:J42"/>
  <sheetViews>
    <sheetView tabSelected="1" topLeftCell="A32" zoomScale="55" zoomScaleNormal="55" workbookViewId="0">
      <selection activeCell="B10" sqref="B10"/>
    </sheetView>
  </sheetViews>
  <sheetFormatPr baseColWidth="10" defaultColWidth="11.42578125" defaultRowHeight="15" x14ac:dyDescent="0.25"/>
  <cols>
    <col min="1" max="1" width="8.140625" style="89" customWidth="1"/>
    <col min="2" max="2" width="36.140625" customWidth="1"/>
    <col min="3" max="3" width="11" bestFit="1" customWidth="1"/>
    <col min="4" max="4" width="46.28515625" customWidth="1"/>
    <col min="5" max="5" width="10.7109375" customWidth="1"/>
    <col min="6" max="6" width="22" customWidth="1"/>
    <col min="7" max="7" width="25" customWidth="1"/>
    <col min="8" max="8" width="38.28515625" customWidth="1"/>
    <col min="9" max="9" width="13.28515625" customWidth="1"/>
    <col min="10" max="10" width="14.42578125" customWidth="1"/>
  </cols>
  <sheetData>
    <row r="1" spans="1:10" s="35" customFormat="1" ht="12.75" x14ac:dyDescent="0.2">
      <c r="A1" s="452"/>
      <c r="B1" s="452"/>
      <c r="C1" s="452"/>
      <c r="D1" s="452"/>
      <c r="E1" s="452"/>
      <c r="F1" s="452"/>
      <c r="G1" s="452"/>
      <c r="H1" s="452"/>
      <c r="I1" s="452"/>
      <c r="J1" s="452"/>
    </row>
    <row r="2" spans="1:10" s="35" customFormat="1" ht="12.75" customHeight="1" x14ac:dyDescent="0.2">
      <c r="A2" s="499" t="s">
        <v>7</v>
      </c>
      <c r="B2" s="499"/>
      <c r="C2" s="499"/>
      <c r="D2" s="499"/>
      <c r="E2" s="499"/>
      <c r="F2" s="499"/>
      <c r="G2" s="499"/>
      <c r="H2" s="499"/>
      <c r="I2" s="499"/>
      <c r="J2" s="499"/>
    </row>
    <row r="3" spans="1:10" s="35" customFormat="1" ht="12.75" customHeight="1" x14ac:dyDescent="0.2">
      <c r="A3" s="452" t="s">
        <v>42</v>
      </c>
      <c r="B3" s="452"/>
      <c r="C3" s="452"/>
      <c r="D3" s="500" t="s">
        <v>54</v>
      </c>
      <c r="E3" s="500"/>
      <c r="F3" s="500"/>
      <c r="G3" s="500"/>
      <c r="H3" s="500"/>
      <c r="I3" s="500"/>
      <c r="J3" s="500"/>
    </row>
    <row r="4" spans="1:10" s="40" customFormat="1" ht="18" customHeight="1" x14ac:dyDescent="0.25">
      <c r="A4" s="501" t="s">
        <v>13</v>
      </c>
      <c r="B4" s="501"/>
      <c r="C4" s="501"/>
      <c r="D4" s="502" t="s">
        <v>55</v>
      </c>
      <c r="E4" s="502"/>
      <c r="F4" s="502"/>
      <c r="G4" s="502"/>
      <c r="H4" s="502"/>
      <c r="I4" s="502"/>
      <c r="J4" s="502"/>
    </row>
    <row r="5" spans="1:10" s="40" customFormat="1" ht="52.5" customHeight="1" x14ac:dyDescent="0.25">
      <c r="A5" s="452" t="s">
        <v>8</v>
      </c>
      <c r="B5" s="452"/>
      <c r="C5" s="452"/>
      <c r="D5" s="502" t="s">
        <v>56</v>
      </c>
      <c r="E5" s="502"/>
      <c r="F5" s="502"/>
      <c r="G5" s="502"/>
      <c r="H5" s="502"/>
      <c r="I5" s="502"/>
      <c r="J5" s="502"/>
    </row>
    <row r="6" spans="1:10" s="40" customFormat="1" ht="21" customHeight="1" x14ac:dyDescent="0.25">
      <c r="A6" s="452" t="s">
        <v>14</v>
      </c>
      <c r="B6" s="452"/>
      <c r="C6" s="452"/>
      <c r="D6" s="502" t="s">
        <v>57</v>
      </c>
      <c r="E6" s="502"/>
      <c r="F6" s="502"/>
      <c r="G6" s="502"/>
      <c r="H6" s="502"/>
      <c r="I6" s="502"/>
      <c r="J6" s="502"/>
    </row>
    <row r="7" spans="1:10" s="4" customFormat="1" ht="15" customHeight="1" x14ac:dyDescent="0.2">
      <c r="A7" s="503"/>
      <c r="B7" s="503"/>
      <c r="C7" s="503"/>
      <c r="D7" s="503"/>
      <c r="E7" s="503"/>
      <c r="F7" s="503"/>
      <c r="G7" s="503"/>
      <c r="H7" s="503"/>
      <c r="I7" s="503"/>
      <c r="J7" s="504"/>
    </row>
    <row r="8" spans="1:10" s="4" customFormat="1" ht="38.25" x14ac:dyDescent="0.2">
      <c r="A8" s="80" t="s">
        <v>18</v>
      </c>
      <c r="B8" s="44" t="s">
        <v>19</v>
      </c>
      <c r="C8" s="44" t="s">
        <v>20</v>
      </c>
      <c r="D8" s="44" t="s">
        <v>21</v>
      </c>
      <c r="E8" s="44" t="s">
        <v>22</v>
      </c>
      <c r="F8" s="44" t="s">
        <v>23</v>
      </c>
      <c r="G8" s="44" t="s">
        <v>24</v>
      </c>
      <c r="H8" s="44" t="s">
        <v>25</v>
      </c>
      <c r="I8" s="44" t="s">
        <v>26</v>
      </c>
      <c r="J8" s="44" t="s">
        <v>43</v>
      </c>
    </row>
    <row r="9" spans="1:10" s="4" customFormat="1" ht="348" customHeight="1" x14ac:dyDescent="0.2">
      <c r="A9" s="81">
        <v>1</v>
      </c>
      <c r="B9" s="53" t="s">
        <v>58</v>
      </c>
      <c r="C9" s="636">
        <v>0.04</v>
      </c>
      <c r="D9" s="637"/>
      <c r="E9" s="638">
        <v>1</v>
      </c>
      <c r="F9" s="53" t="s">
        <v>59</v>
      </c>
      <c r="G9" s="53" t="s">
        <v>60</v>
      </c>
      <c r="H9" s="53" t="s">
        <v>61</v>
      </c>
      <c r="I9" s="76">
        <v>44927</v>
      </c>
      <c r="J9" s="76">
        <v>45291</v>
      </c>
    </row>
    <row r="10" spans="1:10" s="4" customFormat="1" ht="231" customHeight="1" x14ac:dyDescent="0.2">
      <c r="A10" s="81">
        <v>2</v>
      </c>
      <c r="B10" s="47" t="s">
        <v>945</v>
      </c>
      <c r="C10" s="636">
        <v>0.1</v>
      </c>
      <c r="D10" s="47" t="s">
        <v>946</v>
      </c>
      <c r="E10" s="638">
        <v>1</v>
      </c>
      <c r="F10" s="53" t="s">
        <v>59</v>
      </c>
      <c r="G10" s="53" t="s">
        <v>62</v>
      </c>
      <c r="H10" s="53" t="s">
        <v>63</v>
      </c>
      <c r="I10" s="76">
        <v>44927</v>
      </c>
      <c r="J10" s="76">
        <v>45291</v>
      </c>
    </row>
    <row r="11" spans="1:10" s="4" customFormat="1" ht="364.5" customHeight="1" x14ac:dyDescent="0.2">
      <c r="A11" s="68">
        <v>3</v>
      </c>
      <c r="B11" s="53" t="s">
        <v>64</v>
      </c>
      <c r="C11" s="639">
        <v>0.1</v>
      </c>
      <c r="D11" s="78"/>
      <c r="E11" s="639">
        <v>1</v>
      </c>
      <c r="F11" s="53" t="s">
        <v>59</v>
      </c>
      <c r="G11" s="53" t="s">
        <v>65</v>
      </c>
      <c r="H11" s="77" t="s">
        <v>66</v>
      </c>
      <c r="I11" s="76">
        <v>44986</v>
      </c>
      <c r="J11" s="76">
        <v>45291</v>
      </c>
    </row>
    <row r="12" spans="1:10" s="4" customFormat="1" ht="76.5" x14ac:dyDescent="0.2">
      <c r="A12" s="81">
        <v>4</v>
      </c>
      <c r="B12" s="47" t="s">
        <v>67</v>
      </c>
      <c r="C12" s="640">
        <v>0.1</v>
      </c>
      <c r="D12" s="53" t="s">
        <v>68</v>
      </c>
      <c r="E12" s="639">
        <v>1</v>
      </c>
      <c r="F12" s="53" t="s">
        <v>69</v>
      </c>
      <c r="G12" s="78"/>
      <c r="H12" s="77" t="s">
        <v>70</v>
      </c>
      <c r="I12" s="641">
        <v>44927</v>
      </c>
      <c r="J12" s="641">
        <v>45291</v>
      </c>
    </row>
    <row r="13" spans="1:10" s="4" customFormat="1" ht="102.75" customHeight="1" x14ac:dyDescent="0.2">
      <c r="A13" s="496">
        <v>5</v>
      </c>
      <c r="B13" s="486" t="s">
        <v>71</v>
      </c>
      <c r="C13" s="642">
        <v>0.1</v>
      </c>
      <c r="D13" s="53" t="s">
        <v>72</v>
      </c>
      <c r="E13" s="638">
        <v>0.6</v>
      </c>
      <c r="F13" s="643" t="s">
        <v>69</v>
      </c>
      <c r="G13" s="643" t="s">
        <v>49</v>
      </c>
      <c r="H13" s="643" t="s">
        <v>73</v>
      </c>
      <c r="I13" s="76">
        <v>44927</v>
      </c>
      <c r="J13" s="76">
        <v>45291</v>
      </c>
    </row>
    <row r="14" spans="1:10" s="4" customFormat="1" ht="359.25" customHeight="1" x14ac:dyDescent="0.2">
      <c r="A14" s="497"/>
      <c r="B14" s="486"/>
      <c r="C14" s="644"/>
      <c r="D14" s="53" t="s">
        <v>74</v>
      </c>
      <c r="E14" s="639">
        <v>0.35</v>
      </c>
      <c r="F14" s="53" t="s">
        <v>69</v>
      </c>
      <c r="G14" s="53" t="s">
        <v>49</v>
      </c>
      <c r="H14" s="53" t="s">
        <v>75</v>
      </c>
      <c r="I14" s="76">
        <v>44927</v>
      </c>
      <c r="J14" s="76">
        <v>45291</v>
      </c>
    </row>
    <row r="15" spans="1:10" s="4" customFormat="1" ht="381.75" customHeight="1" x14ac:dyDescent="0.2">
      <c r="A15" s="498"/>
      <c r="B15" s="486"/>
      <c r="C15" s="645"/>
      <c r="D15" s="47" t="s">
        <v>76</v>
      </c>
      <c r="E15" s="646">
        <v>0.05</v>
      </c>
      <c r="F15" s="53" t="s">
        <v>69</v>
      </c>
      <c r="G15" s="53" t="s">
        <v>49</v>
      </c>
      <c r="H15" s="53" t="s">
        <v>77</v>
      </c>
      <c r="I15" s="76">
        <v>44927</v>
      </c>
      <c r="J15" s="76">
        <v>45291</v>
      </c>
    </row>
    <row r="16" spans="1:10" s="4" customFormat="1" ht="102.75" customHeight="1" x14ac:dyDescent="0.2">
      <c r="A16" s="68">
        <v>6</v>
      </c>
      <c r="B16" s="82" t="s">
        <v>78</v>
      </c>
      <c r="C16" s="646">
        <v>0.05</v>
      </c>
      <c r="D16" s="82" t="s">
        <v>79</v>
      </c>
      <c r="E16" s="646">
        <v>1</v>
      </c>
      <c r="F16" s="53" t="s">
        <v>69</v>
      </c>
      <c r="G16" s="53" t="s">
        <v>45</v>
      </c>
      <c r="H16" s="82" t="s">
        <v>80</v>
      </c>
      <c r="I16" s="76">
        <v>44986</v>
      </c>
      <c r="J16" s="76">
        <v>45291</v>
      </c>
    </row>
    <row r="17" spans="1:10" s="4" customFormat="1" ht="76.5" x14ac:dyDescent="0.2">
      <c r="A17" s="475">
        <v>7</v>
      </c>
      <c r="B17" s="647" t="s">
        <v>81</v>
      </c>
      <c r="C17" s="648">
        <v>0.05</v>
      </c>
      <c r="D17" s="53" t="s">
        <v>82</v>
      </c>
      <c r="E17" s="649">
        <v>0.5</v>
      </c>
      <c r="F17" s="53" t="s">
        <v>69</v>
      </c>
      <c r="G17" s="650"/>
      <c r="H17" s="77" t="s">
        <v>83</v>
      </c>
      <c r="I17" s="651">
        <v>44986</v>
      </c>
      <c r="J17" s="651">
        <v>45291</v>
      </c>
    </row>
    <row r="18" spans="1:10" ht="203.25" customHeight="1" x14ac:dyDescent="0.25">
      <c r="A18" s="476"/>
      <c r="B18" s="647"/>
      <c r="C18" s="652"/>
      <c r="D18" s="53" t="s">
        <v>84</v>
      </c>
      <c r="E18" s="649">
        <v>0.5</v>
      </c>
      <c r="F18" s="53" t="s">
        <v>85</v>
      </c>
      <c r="G18" s="53" t="s">
        <v>49</v>
      </c>
      <c r="H18" s="77" t="s">
        <v>86</v>
      </c>
      <c r="I18" s="653">
        <v>44986</v>
      </c>
      <c r="J18" s="653">
        <v>45291</v>
      </c>
    </row>
    <row r="19" spans="1:10" ht="51" customHeight="1" x14ac:dyDescent="0.25">
      <c r="A19" s="85">
        <v>8</v>
      </c>
      <c r="B19" s="53" t="s">
        <v>87</v>
      </c>
      <c r="C19" s="83">
        <v>5.0000000000000001E-3</v>
      </c>
      <c r="D19" s="53" t="s">
        <v>88</v>
      </c>
      <c r="E19" s="654">
        <v>1</v>
      </c>
      <c r="F19" s="53" t="s">
        <v>52</v>
      </c>
      <c r="G19" s="86" t="s">
        <v>49</v>
      </c>
      <c r="H19" s="53" t="s">
        <v>89</v>
      </c>
      <c r="I19" s="653">
        <v>45108</v>
      </c>
      <c r="J19" s="653">
        <v>45291</v>
      </c>
    </row>
    <row r="20" spans="1:10" ht="108" customHeight="1" x14ac:dyDescent="0.25">
      <c r="A20" s="85">
        <v>9</v>
      </c>
      <c r="B20" s="86" t="s">
        <v>90</v>
      </c>
      <c r="C20" s="84">
        <v>5.0000000000000001E-3</v>
      </c>
      <c r="D20" s="53" t="s">
        <v>91</v>
      </c>
      <c r="E20" s="649">
        <v>1</v>
      </c>
      <c r="F20" s="53" t="s">
        <v>92</v>
      </c>
      <c r="G20" s="53" t="s">
        <v>59</v>
      </c>
      <c r="H20" s="53" t="s">
        <v>93</v>
      </c>
      <c r="I20" s="77">
        <v>44927</v>
      </c>
      <c r="J20" s="653">
        <v>45291</v>
      </c>
    </row>
    <row r="21" spans="1:10" ht="135.75" customHeight="1" x14ac:dyDescent="0.25">
      <c r="A21" s="505">
        <v>10</v>
      </c>
      <c r="B21" s="506" t="s">
        <v>94</v>
      </c>
      <c r="C21" s="655">
        <v>1.4999999999999999E-2</v>
      </c>
      <c r="D21" s="53" t="s">
        <v>95</v>
      </c>
      <c r="E21" s="649">
        <v>0.1</v>
      </c>
      <c r="F21" s="53" t="s">
        <v>59</v>
      </c>
      <c r="G21" s="53" t="s">
        <v>96</v>
      </c>
      <c r="H21" s="53" t="s">
        <v>97</v>
      </c>
      <c r="I21" s="77">
        <v>44927</v>
      </c>
      <c r="J21" s="653">
        <v>44957</v>
      </c>
    </row>
    <row r="22" spans="1:10" ht="310.5" customHeight="1" x14ac:dyDescent="0.25">
      <c r="A22" s="505"/>
      <c r="B22" s="506"/>
      <c r="C22" s="655"/>
      <c r="D22" s="53" t="s">
        <v>98</v>
      </c>
      <c r="E22" s="649">
        <v>0.9</v>
      </c>
      <c r="F22" s="53" t="s">
        <v>59</v>
      </c>
      <c r="G22" s="53" t="s">
        <v>49</v>
      </c>
      <c r="H22" s="53" t="s">
        <v>99</v>
      </c>
      <c r="I22" s="77">
        <v>44958</v>
      </c>
      <c r="J22" s="653">
        <v>45291</v>
      </c>
    </row>
    <row r="23" spans="1:10" ht="38.25" x14ac:dyDescent="0.25">
      <c r="A23" s="86">
        <v>11</v>
      </c>
      <c r="B23" s="86" t="s">
        <v>100</v>
      </c>
      <c r="C23" s="83">
        <v>5.0000000000000001E-3</v>
      </c>
      <c r="D23" s="53" t="s">
        <v>101</v>
      </c>
      <c r="E23" s="654">
        <v>1</v>
      </c>
      <c r="F23" s="53" t="s">
        <v>52</v>
      </c>
      <c r="G23" s="53" t="s">
        <v>49</v>
      </c>
      <c r="H23" s="53" t="s">
        <v>102</v>
      </c>
      <c r="I23" s="77">
        <v>45108</v>
      </c>
      <c r="J23" s="653">
        <v>45291</v>
      </c>
    </row>
    <row r="24" spans="1:10" ht="132.75" customHeight="1" x14ac:dyDescent="0.25">
      <c r="A24" s="86">
        <v>12</v>
      </c>
      <c r="B24" s="86" t="s">
        <v>103</v>
      </c>
      <c r="C24" s="656">
        <v>0.03</v>
      </c>
      <c r="D24" s="53" t="s">
        <v>104</v>
      </c>
      <c r="E24" s="649">
        <v>1</v>
      </c>
      <c r="F24" s="53" t="s">
        <v>57</v>
      </c>
      <c r="G24" s="53" t="s">
        <v>49</v>
      </c>
      <c r="H24" s="53" t="s">
        <v>105</v>
      </c>
      <c r="I24" s="77">
        <v>44927</v>
      </c>
      <c r="J24" s="653">
        <v>45291</v>
      </c>
    </row>
    <row r="25" spans="1:10" ht="84" customHeight="1" x14ac:dyDescent="0.25">
      <c r="A25" s="86">
        <v>13</v>
      </c>
      <c r="B25" s="86" t="s">
        <v>106</v>
      </c>
      <c r="C25" s="656">
        <v>0.02</v>
      </c>
      <c r="D25" s="53" t="s">
        <v>107</v>
      </c>
      <c r="E25" s="649">
        <v>1</v>
      </c>
      <c r="F25" s="53" t="s">
        <v>59</v>
      </c>
      <c r="G25" s="53" t="s">
        <v>108</v>
      </c>
      <c r="H25" s="77" t="s">
        <v>109</v>
      </c>
      <c r="I25" s="77">
        <v>44941</v>
      </c>
      <c r="J25" s="653">
        <v>45291</v>
      </c>
    </row>
    <row r="26" spans="1:10" ht="93.75" customHeight="1" x14ac:dyDescent="0.25">
      <c r="A26" s="86">
        <v>14</v>
      </c>
      <c r="B26" s="86" t="s">
        <v>110</v>
      </c>
      <c r="C26" s="656">
        <v>0.02</v>
      </c>
      <c r="D26" s="53" t="s">
        <v>111</v>
      </c>
      <c r="E26" s="649">
        <v>1</v>
      </c>
      <c r="F26" s="53" t="s">
        <v>51</v>
      </c>
      <c r="G26" s="78"/>
      <c r="H26" s="53" t="s">
        <v>112</v>
      </c>
      <c r="I26" s="77">
        <v>44958</v>
      </c>
      <c r="J26" s="77">
        <v>45138</v>
      </c>
    </row>
    <row r="27" spans="1:10" ht="187.5" customHeight="1" x14ac:dyDescent="0.25">
      <c r="A27" s="86">
        <v>15</v>
      </c>
      <c r="B27" s="86" t="s">
        <v>113</v>
      </c>
      <c r="C27" s="656">
        <v>0.02</v>
      </c>
      <c r="D27" s="53" t="s">
        <v>114</v>
      </c>
      <c r="E27" s="649">
        <v>1</v>
      </c>
      <c r="F27" s="53" t="s">
        <v>51</v>
      </c>
      <c r="G27" s="53" t="s">
        <v>49</v>
      </c>
      <c r="H27" s="53" t="s">
        <v>115</v>
      </c>
      <c r="I27" s="77">
        <v>44941</v>
      </c>
      <c r="J27" s="653">
        <v>45291</v>
      </c>
    </row>
    <row r="28" spans="1:10" ht="187.5" customHeight="1" x14ac:dyDescent="0.25">
      <c r="A28" s="86">
        <v>16</v>
      </c>
      <c r="B28" s="53" t="s">
        <v>116</v>
      </c>
      <c r="C28" s="656">
        <v>0.01</v>
      </c>
      <c r="D28" s="53" t="s">
        <v>117</v>
      </c>
      <c r="E28" s="649">
        <v>1</v>
      </c>
      <c r="F28" s="53" t="s">
        <v>59</v>
      </c>
      <c r="G28" s="78"/>
      <c r="H28" s="53" t="s">
        <v>118</v>
      </c>
      <c r="I28" s="77">
        <v>44986</v>
      </c>
      <c r="J28" s="653">
        <v>45275</v>
      </c>
    </row>
    <row r="29" spans="1:10" ht="164.25" customHeight="1" x14ac:dyDescent="0.25">
      <c r="A29" s="86">
        <v>17</v>
      </c>
      <c r="B29" s="53" t="s">
        <v>947</v>
      </c>
      <c r="C29" s="656">
        <v>0.02</v>
      </c>
      <c r="D29" s="53" t="s">
        <v>948</v>
      </c>
      <c r="E29" s="649">
        <v>1</v>
      </c>
      <c r="F29" s="53" t="s">
        <v>59</v>
      </c>
      <c r="G29" s="53" t="s">
        <v>119</v>
      </c>
      <c r="H29" s="53" t="s">
        <v>949</v>
      </c>
      <c r="I29" s="77">
        <v>44958</v>
      </c>
      <c r="J29" s="653">
        <v>45275</v>
      </c>
    </row>
    <row r="30" spans="1:10" ht="165.75" x14ac:dyDescent="0.25">
      <c r="A30" s="86">
        <v>18</v>
      </c>
      <c r="B30" s="53" t="s">
        <v>950</v>
      </c>
      <c r="C30" s="656">
        <v>0.02</v>
      </c>
      <c r="D30" s="53" t="s">
        <v>951</v>
      </c>
      <c r="E30" s="649">
        <v>1</v>
      </c>
      <c r="F30" s="53" t="s">
        <v>59</v>
      </c>
      <c r="G30" s="53" t="s">
        <v>120</v>
      </c>
      <c r="H30" s="53" t="s">
        <v>952</v>
      </c>
      <c r="I30" s="77">
        <v>44958</v>
      </c>
      <c r="J30" s="653">
        <v>45275</v>
      </c>
    </row>
    <row r="31" spans="1:10" ht="63.75" x14ac:dyDescent="0.25">
      <c r="A31" s="86">
        <v>19</v>
      </c>
      <c r="B31" s="87" t="s">
        <v>121</v>
      </c>
      <c r="C31" s="656">
        <v>0.01</v>
      </c>
      <c r="D31" s="53" t="s">
        <v>122</v>
      </c>
      <c r="E31" s="649">
        <v>1</v>
      </c>
      <c r="F31" s="53" t="s">
        <v>59</v>
      </c>
      <c r="G31" s="78"/>
      <c r="H31" s="53" t="s">
        <v>123</v>
      </c>
      <c r="I31" s="77">
        <v>44986</v>
      </c>
      <c r="J31" s="653">
        <v>45291</v>
      </c>
    </row>
    <row r="32" spans="1:10" ht="123" customHeight="1" x14ac:dyDescent="0.25">
      <c r="A32" s="506">
        <v>20</v>
      </c>
      <c r="B32" s="486" t="s">
        <v>124</v>
      </c>
      <c r="C32" s="657">
        <v>0.2</v>
      </c>
      <c r="D32" s="53" t="s">
        <v>125</v>
      </c>
      <c r="E32" s="649">
        <v>0.3</v>
      </c>
      <c r="F32" s="53" t="s">
        <v>59</v>
      </c>
      <c r="G32" s="53" t="s">
        <v>50</v>
      </c>
      <c r="H32" s="53" t="s">
        <v>126</v>
      </c>
      <c r="I32" s="77">
        <v>44958</v>
      </c>
      <c r="J32" s="653">
        <v>45291</v>
      </c>
    </row>
    <row r="33" spans="1:10" ht="164.25" customHeight="1" x14ac:dyDescent="0.25">
      <c r="A33" s="506"/>
      <c r="B33" s="486"/>
      <c r="C33" s="658"/>
      <c r="D33" s="53" t="s">
        <v>127</v>
      </c>
      <c r="E33" s="649">
        <v>0.2</v>
      </c>
      <c r="F33" s="53" t="s">
        <v>59</v>
      </c>
      <c r="G33" s="53" t="s">
        <v>128</v>
      </c>
      <c r="H33" s="53" t="s">
        <v>129</v>
      </c>
      <c r="I33" s="77">
        <v>44958</v>
      </c>
      <c r="J33" s="653">
        <v>45291</v>
      </c>
    </row>
    <row r="34" spans="1:10" ht="38.25" x14ac:dyDescent="0.25">
      <c r="A34" s="506"/>
      <c r="B34" s="486"/>
      <c r="C34" s="658"/>
      <c r="D34" s="53" t="s">
        <v>130</v>
      </c>
      <c r="E34" s="649">
        <v>0.1</v>
      </c>
      <c r="F34" s="53" t="s">
        <v>59</v>
      </c>
      <c r="G34" s="78"/>
      <c r="H34" s="88" t="s">
        <v>131</v>
      </c>
      <c r="I34" s="77">
        <v>45108</v>
      </c>
      <c r="J34" s="653">
        <v>45291</v>
      </c>
    </row>
    <row r="35" spans="1:10" ht="51" x14ac:dyDescent="0.25">
      <c r="A35" s="506"/>
      <c r="B35" s="486"/>
      <c r="C35" s="659"/>
      <c r="D35" s="53" t="s">
        <v>132</v>
      </c>
      <c r="E35" s="649">
        <v>0.4</v>
      </c>
      <c r="F35" s="53" t="s">
        <v>59</v>
      </c>
      <c r="G35" s="78"/>
      <c r="H35" s="77" t="s">
        <v>133</v>
      </c>
      <c r="I35" s="641">
        <v>44927</v>
      </c>
      <c r="J35" s="641">
        <v>45291</v>
      </c>
    </row>
    <row r="36" spans="1:10" ht="51" x14ac:dyDescent="0.25">
      <c r="A36" s="506">
        <v>21</v>
      </c>
      <c r="B36" s="486" t="s">
        <v>134</v>
      </c>
      <c r="C36" s="660">
        <v>0.08</v>
      </c>
      <c r="D36" s="53" t="s">
        <v>135</v>
      </c>
      <c r="E36" s="649">
        <v>0.2</v>
      </c>
      <c r="F36" s="53" t="s">
        <v>59</v>
      </c>
      <c r="G36" s="53" t="s">
        <v>9</v>
      </c>
      <c r="H36" s="53" t="s">
        <v>136</v>
      </c>
      <c r="I36" s="77">
        <v>45108</v>
      </c>
      <c r="J36" s="653">
        <v>45291</v>
      </c>
    </row>
    <row r="37" spans="1:10" ht="378" customHeight="1" x14ac:dyDescent="0.25">
      <c r="A37" s="506"/>
      <c r="B37" s="486"/>
      <c r="C37" s="661"/>
      <c r="D37" s="53" t="s">
        <v>137</v>
      </c>
      <c r="E37" s="649">
        <v>0.5</v>
      </c>
      <c r="F37" s="53" t="s">
        <v>59</v>
      </c>
      <c r="G37" s="53" t="s">
        <v>138</v>
      </c>
      <c r="H37" s="53" t="s">
        <v>139</v>
      </c>
      <c r="I37" s="77">
        <v>45108</v>
      </c>
      <c r="J37" s="653">
        <v>45291</v>
      </c>
    </row>
    <row r="38" spans="1:10" ht="63.75" x14ac:dyDescent="0.25">
      <c r="A38" s="506"/>
      <c r="B38" s="486"/>
      <c r="C38" s="662"/>
      <c r="D38" s="53" t="s">
        <v>140</v>
      </c>
      <c r="E38" s="649">
        <v>0.3</v>
      </c>
      <c r="F38" s="53" t="s">
        <v>59</v>
      </c>
      <c r="G38" s="53" t="s">
        <v>49</v>
      </c>
      <c r="H38" s="53" t="s">
        <v>141</v>
      </c>
      <c r="I38" s="77">
        <v>45108</v>
      </c>
      <c r="J38" s="653">
        <v>45291</v>
      </c>
    </row>
    <row r="39" spans="1:10" x14ac:dyDescent="0.25">
      <c r="B39" s="663"/>
      <c r="C39" s="664"/>
      <c r="D39" s="663"/>
      <c r="E39" s="663"/>
      <c r="F39" s="663"/>
      <c r="G39" s="663"/>
      <c r="H39" s="663"/>
      <c r="I39" s="663"/>
      <c r="J39" s="665"/>
    </row>
    <row r="40" spans="1:10" x14ac:dyDescent="0.25">
      <c r="B40" s="663"/>
      <c r="C40" s="663"/>
      <c r="D40" s="663"/>
      <c r="E40" s="663"/>
      <c r="F40" s="663"/>
      <c r="G40" s="663"/>
      <c r="H40" s="663"/>
      <c r="I40" s="663"/>
      <c r="J40" s="663"/>
    </row>
    <row r="41" spans="1:10" x14ac:dyDescent="0.25">
      <c r="B41" s="663"/>
      <c r="C41" s="663"/>
      <c r="D41" s="663"/>
      <c r="E41" s="663"/>
      <c r="F41" s="663"/>
      <c r="G41" s="663"/>
      <c r="H41" s="663"/>
      <c r="I41" s="663"/>
      <c r="J41" s="663"/>
    </row>
    <row r="42" spans="1:10" ht="18" x14ac:dyDescent="0.25"/>
  </sheetData>
  <protectedRanges>
    <protectedRange sqref="D8:H8 D9:E9 H9" name="Simulado_3"/>
    <protectedRange sqref="F9:F10" name="Simulado_1_2"/>
  </protectedRanges>
  <mergeCells count="26">
    <mergeCell ref="A32:A35"/>
    <mergeCell ref="B32:B35"/>
    <mergeCell ref="C32:C35"/>
    <mergeCell ref="A36:A38"/>
    <mergeCell ref="B36:B38"/>
    <mergeCell ref="C36:C38"/>
    <mergeCell ref="A17:A18"/>
    <mergeCell ref="B17:B18"/>
    <mergeCell ref="C17:C18"/>
    <mergeCell ref="A21:A22"/>
    <mergeCell ref="B21:B22"/>
    <mergeCell ref="C21:C22"/>
    <mergeCell ref="A13:A15"/>
    <mergeCell ref="B13:B15"/>
    <mergeCell ref="C13:C15"/>
    <mergeCell ref="A1:J1"/>
    <mergeCell ref="A2:J2"/>
    <mergeCell ref="A3:C3"/>
    <mergeCell ref="D3:J3"/>
    <mergeCell ref="A4:C4"/>
    <mergeCell ref="D4:J4"/>
    <mergeCell ref="A5:C5"/>
    <mergeCell ref="D5:J5"/>
    <mergeCell ref="A6:C6"/>
    <mergeCell ref="D6:J6"/>
    <mergeCell ref="A7:J7"/>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5F531-DB23-4ED1-B4AE-840F20DFD48A}">
  <sheetPr>
    <pageSetUpPr fitToPage="1"/>
  </sheetPr>
  <dimension ref="A1:AA34"/>
  <sheetViews>
    <sheetView topLeftCell="C19" zoomScale="115" zoomScaleNormal="115" workbookViewId="0">
      <selection activeCell="J19" sqref="J19"/>
    </sheetView>
  </sheetViews>
  <sheetFormatPr baseColWidth="10" defaultColWidth="11.42578125" defaultRowHeight="12.75" x14ac:dyDescent="0.2"/>
  <cols>
    <col min="1" max="1" width="8.140625" style="4" customWidth="1"/>
    <col min="2" max="2" width="30.140625" style="4" customWidth="1"/>
    <col min="3" max="3" width="16.5703125" style="4" customWidth="1"/>
    <col min="4" max="4" width="35.7109375" style="4" customWidth="1"/>
    <col min="5" max="5" width="28" style="4" customWidth="1"/>
    <col min="6" max="6" width="22.85546875" style="4" customWidth="1"/>
    <col min="7" max="7" width="20.42578125" style="4" customWidth="1"/>
    <col min="8" max="8" width="29.140625" style="98" customWidth="1"/>
    <col min="9" max="9" width="16.85546875" style="98" customWidth="1"/>
    <col min="10" max="10" width="16" style="98" customWidth="1"/>
    <col min="11" max="11" width="15.42578125" style="35" hidden="1" customWidth="1"/>
    <col min="12" max="12" width="53.5703125" style="35" hidden="1" customWidth="1"/>
    <col min="13" max="13" width="11.42578125" style="35" hidden="1" customWidth="1"/>
    <col min="14" max="14" width="11.42578125" style="4" hidden="1" customWidth="1"/>
    <col min="15" max="15" width="13" style="4" hidden="1" customWidth="1"/>
    <col min="16" max="16" width="3" style="4" hidden="1" customWidth="1"/>
    <col min="17" max="17" width="10.140625" style="4" customWidth="1"/>
    <col min="18" max="18" width="13.5703125" style="35" customWidth="1"/>
    <col min="19" max="19" width="35.7109375" style="35" customWidth="1"/>
    <col min="20" max="20" width="20.28515625" style="35" customWidth="1"/>
    <col min="21" max="21" width="14" style="4" bestFit="1" customWidth="1"/>
    <col min="22" max="22" width="19.42578125" style="4" customWidth="1"/>
    <col min="23" max="23" width="14.7109375" style="4" customWidth="1"/>
    <col min="24" max="24" width="14.42578125" style="4" customWidth="1"/>
    <col min="25" max="250" width="11.42578125" style="4"/>
    <col min="251" max="251" width="8.140625" style="4" customWidth="1"/>
    <col min="252" max="252" width="30.140625" style="4" customWidth="1"/>
    <col min="253" max="253" width="16.5703125" style="4" customWidth="1"/>
    <col min="254" max="254" width="35.7109375" style="4" customWidth="1"/>
    <col min="255" max="255" width="28" style="4" customWidth="1"/>
    <col min="256" max="256" width="22" style="4" customWidth="1"/>
    <col min="257" max="257" width="25" style="4" customWidth="1"/>
    <col min="258" max="258" width="38.28515625" style="4" customWidth="1"/>
    <col min="259" max="259" width="16.85546875" style="4" customWidth="1"/>
    <col min="260" max="260" width="23.5703125" style="4" customWidth="1"/>
    <col min="261" max="506" width="11.42578125" style="4"/>
    <col min="507" max="507" width="8.140625" style="4" customWidth="1"/>
    <col min="508" max="508" width="30.140625" style="4" customWidth="1"/>
    <col min="509" max="509" width="16.5703125" style="4" customWidth="1"/>
    <col min="510" max="510" width="35.7109375" style="4" customWidth="1"/>
    <col min="511" max="511" width="28" style="4" customWidth="1"/>
    <col min="512" max="512" width="22" style="4" customWidth="1"/>
    <col min="513" max="513" width="25" style="4" customWidth="1"/>
    <col min="514" max="514" width="38.28515625" style="4" customWidth="1"/>
    <col min="515" max="515" width="16.85546875" style="4" customWidth="1"/>
    <col min="516" max="516" width="23.5703125" style="4" customWidth="1"/>
    <col min="517" max="762" width="11.42578125" style="4"/>
    <col min="763" max="763" width="8.140625" style="4" customWidth="1"/>
    <col min="764" max="764" width="30.140625" style="4" customWidth="1"/>
    <col min="765" max="765" width="16.5703125" style="4" customWidth="1"/>
    <col min="766" max="766" width="35.7109375" style="4" customWidth="1"/>
    <col min="767" max="767" width="28" style="4" customWidth="1"/>
    <col min="768" max="768" width="22" style="4" customWidth="1"/>
    <col min="769" max="769" width="25" style="4" customWidth="1"/>
    <col min="770" max="770" width="38.28515625" style="4" customWidth="1"/>
    <col min="771" max="771" width="16.85546875" style="4" customWidth="1"/>
    <col min="772" max="772" width="23.5703125" style="4" customWidth="1"/>
    <col min="773" max="1018" width="11.42578125" style="4"/>
    <col min="1019" max="1019" width="8.140625" style="4" customWidth="1"/>
    <col min="1020" max="1020" width="30.140625" style="4" customWidth="1"/>
    <col min="1021" max="1021" width="16.5703125" style="4" customWidth="1"/>
    <col min="1022" max="1022" width="35.7109375" style="4" customWidth="1"/>
    <col min="1023" max="1023" width="28" style="4" customWidth="1"/>
    <col min="1024" max="1024" width="22" style="4" customWidth="1"/>
    <col min="1025" max="1025" width="25" style="4" customWidth="1"/>
    <col min="1026" max="1026" width="38.28515625" style="4" customWidth="1"/>
    <col min="1027" max="1027" width="16.85546875" style="4" customWidth="1"/>
    <col min="1028" max="1028" width="23.5703125" style="4" customWidth="1"/>
    <col min="1029" max="1274" width="11.42578125" style="4"/>
    <col min="1275" max="1275" width="8.140625" style="4" customWidth="1"/>
    <col min="1276" max="1276" width="30.140625" style="4" customWidth="1"/>
    <col min="1277" max="1277" width="16.5703125" style="4" customWidth="1"/>
    <col min="1278" max="1278" width="35.7109375" style="4" customWidth="1"/>
    <col min="1279" max="1279" width="28" style="4" customWidth="1"/>
    <col min="1280" max="1280" width="22" style="4" customWidth="1"/>
    <col min="1281" max="1281" width="25" style="4" customWidth="1"/>
    <col min="1282" max="1282" width="38.28515625" style="4" customWidth="1"/>
    <col min="1283" max="1283" width="16.85546875" style="4" customWidth="1"/>
    <col min="1284" max="1284" width="23.5703125" style="4" customWidth="1"/>
    <col min="1285" max="1530" width="11.42578125" style="4"/>
    <col min="1531" max="1531" width="8.140625" style="4" customWidth="1"/>
    <col min="1532" max="1532" width="30.140625" style="4" customWidth="1"/>
    <col min="1533" max="1533" width="16.5703125" style="4" customWidth="1"/>
    <col min="1534" max="1534" width="35.7109375" style="4" customWidth="1"/>
    <col min="1535" max="1535" width="28" style="4" customWidth="1"/>
    <col min="1536" max="1536" width="22" style="4" customWidth="1"/>
    <col min="1537" max="1537" width="25" style="4" customWidth="1"/>
    <col min="1538" max="1538" width="38.28515625" style="4" customWidth="1"/>
    <col min="1539" max="1539" width="16.85546875" style="4" customWidth="1"/>
    <col min="1540" max="1540" width="23.5703125" style="4" customWidth="1"/>
    <col min="1541" max="1786" width="11.42578125" style="4"/>
    <col min="1787" max="1787" width="8.140625" style="4" customWidth="1"/>
    <col min="1788" max="1788" width="30.140625" style="4" customWidth="1"/>
    <col min="1789" max="1789" width="16.5703125" style="4" customWidth="1"/>
    <col min="1790" max="1790" width="35.7109375" style="4" customWidth="1"/>
    <col min="1791" max="1791" width="28" style="4" customWidth="1"/>
    <col min="1792" max="1792" width="22" style="4" customWidth="1"/>
    <col min="1793" max="1793" width="25" style="4" customWidth="1"/>
    <col min="1794" max="1794" width="38.28515625" style="4" customWidth="1"/>
    <col min="1795" max="1795" width="16.85546875" style="4" customWidth="1"/>
    <col min="1796" max="1796" width="23.5703125" style="4" customWidth="1"/>
    <col min="1797" max="2042" width="11.42578125" style="4"/>
    <col min="2043" max="2043" width="8.140625" style="4" customWidth="1"/>
    <col min="2044" max="2044" width="30.140625" style="4" customWidth="1"/>
    <col min="2045" max="2045" width="16.5703125" style="4" customWidth="1"/>
    <col min="2046" max="2046" width="35.7109375" style="4" customWidth="1"/>
    <col min="2047" max="2047" width="28" style="4" customWidth="1"/>
    <col min="2048" max="2048" width="22" style="4" customWidth="1"/>
    <col min="2049" max="2049" width="25" style="4" customWidth="1"/>
    <col min="2050" max="2050" width="38.28515625" style="4" customWidth="1"/>
    <col min="2051" max="2051" width="16.85546875" style="4" customWidth="1"/>
    <col min="2052" max="2052" width="23.5703125" style="4" customWidth="1"/>
    <col min="2053" max="2298" width="11.42578125" style="4"/>
    <col min="2299" max="2299" width="8.140625" style="4" customWidth="1"/>
    <col min="2300" max="2300" width="30.140625" style="4" customWidth="1"/>
    <col min="2301" max="2301" width="16.5703125" style="4" customWidth="1"/>
    <col min="2302" max="2302" width="35.7109375" style="4" customWidth="1"/>
    <col min="2303" max="2303" width="28" style="4" customWidth="1"/>
    <col min="2304" max="2304" width="22" style="4" customWidth="1"/>
    <col min="2305" max="2305" width="25" style="4" customWidth="1"/>
    <col min="2306" max="2306" width="38.28515625" style="4" customWidth="1"/>
    <col min="2307" max="2307" width="16.85546875" style="4" customWidth="1"/>
    <col min="2308" max="2308" width="23.5703125" style="4" customWidth="1"/>
    <col min="2309" max="2554" width="11.42578125" style="4"/>
    <col min="2555" max="2555" width="8.140625" style="4" customWidth="1"/>
    <col min="2556" max="2556" width="30.140625" style="4" customWidth="1"/>
    <col min="2557" max="2557" width="16.5703125" style="4" customWidth="1"/>
    <col min="2558" max="2558" width="35.7109375" style="4" customWidth="1"/>
    <col min="2559" max="2559" width="28" style="4" customWidth="1"/>
    <col min="2560" max="2560" width="22" style="4" customWidth="1"/>
    <col min="2561" max="2561" width="25" style="4" customWidth="1"/>
    <col min="2562" max="2562" width="38.28515625" style="4" customWidth="1"/>
    <col min="2563" max="2563" width="16.85546875" style="4" customWidth="1"/>
    <col min="2564" max="2564" width="23.5703125" style="4" customWidth="1"/>
    <col min="2565" max="2810" width="11.42578125" style="4"/>
    <col min="2811" max="2811" width="8.140625" style="4" customWidth="1"/>
    <col min="2812" max="2812" width="30.140625" style="4" customWidth="1"/>
    <col min="2813" max="2813" width="16.5703125" style="4" customWidth="1"/>
    <col min="2814" max="2814" width="35.7109375" style="4" customWidth="1"/>
    <col min="2815" max="2815" width="28" style="4" customWidth="1"/>
    <col min="2816" max="2816" width="22" style="4" customWidth="1"/>
    <col min="2817" max="2817" width="25" style="4" customWidth="1"/>
    <col min="2818" max="2818" width="38.28515625" style="4" customWidth="1"/>
    <col min="2819" max="2819" width="16.85546875" style="4" customWidth="1"/>
    <col min="2820" max="2820" width="23.5703125" style="4" customWidth="1"/>
    <col min="2821" max="3066" width="11.42578125" style="4"/>
    <col min="3067" max="3067" width="8.140625" style="4" customWidth="1"/>
    <col min="3068" max="3068" width="30.140625" style="4" customWidth="1"/>
    <col min="3069" max="3069" width="16.5703125" style="4" customWidth="1"/>
    <col min="3070" max="3070" width="35.7109375" style="4" customWidth="1"/>
    <col min="3071" max="3071" width="28" style="4" customWidth="1"/>
    <col min="3072" max="3072" width="22" style="4" customWidth="1"/>
    <col min="3073" max="3073" width="25" style="4" customWidth="1"/>
    <col min="3074" max="3074" width="38.28515625" style="4" customWidth="1"/>
    <col min="3075" max="3075" width="16.85546875" style="4" customWidth="1"/>
    <col min="3076" max="3076" width="23.5703125" style="4" customWidth="1"/>
    <col min="3077" max="3322" width="11.42578125" style="4"/>
    <col min="3323" max="3323" width="8.140625" style="4" customWidth="1"/>
    <col min="3324" max="3324" width="30.140625" style="4" customWidth="1"/>
    <col min="3325" max="3325" width="16.5703125" style="4" customWidth="1"/>
    <col min="3326" max="3326" width="35.7109375" style="4" customWidth="1"/>
    <col min="3327" max="3327" width="28" style="4" customWidth="1"/>
    <col min="3328" max="3328" width="22" style="4" customWidth="1"/>
    <col min="3329" max="3329" width="25" style="4" customWidth="1"/>
    <col min="3330" max="3330" width="38.28515625" style="4" customWidth="1"/>
    <col min="3331" max="3331" width="16.85546875" style="4" customWidth="1"/>
    <col min="3332" max="3332" width="23.5703125" style="4" customWidth="1"/>
    <col min="3333" max="3578" width="11.42578125" style="4"/>
    <col min="3579" max="3579" width="8.140625" style="4" customWidth="1"/>
    <col min="3580" max="3580" width="30.140625" style="4" customWidth="1"/>
    <col min="3581" max="3581" width="16.5703125" style="4" customWidth="1"/>
    <col min="3582" max="3582" width="35.7109375" style="4" customWidth="1"/>
    <col min="3583" max="3583" width="28" style="4" customWidth="1"/>
    <col min="3584" max="3584" width="22" style="4" customWidth="1"/>
    <col min="3585" max="3585" width="25" style="4" customWidth="1"/>
    <col min="3586" max="3586" width="38.28515625" style="4" customWidth="1"/>
    <col min="3587" max="3587" width="16.85546875" style="4" customWidth="1"/>
    <col min="3588" max="3588" width="23.5703125" style="4" customWidth="1"/>
    <col min="3589" max="3834" width="11.42578125" style="4"/>
    <col min="3835" max="3835" width="8.140625" style="4" customWidth="1"/>
    <col min="3836" max="3836" width="30.140625" style="4" customWidth="1"/>
    <col min="3837" max="3837" width="16.5703125" style="4" customWidth="1"/>
    <col min="3838" max="3838" width="35.7109375" style="4" customWidth="1"/>
    <col min="3839" max="3839" width="28" style="4" customWidth="1"/>
    <col min="3840" max="3840" width="22" style="4" customWidth="1"/>
    <col min="3841" max="3841" width="25" style="4" customWidth="1"/>
    <col min="3842" max="3842" width="38.28515625" style="4" customWidth="1"/>
    <col min="3843" max="3843" width="16.85546875" style="4" customWidth="1"/>
    <col min="3844" max="3844" width="23.5703125" style="4" customWidth="1"/>
    <col min="3845" max="4090" width="11.42578125" style="4"/>
    <col min="4091" max="4091" width="8.140625" style="4" customWidth="1"/>
    <col min="4092" max="4092" width="30.140625" style="4" customWidth="1"/>
    <col min="4093" max="4093" width="16.5703125" style="4" customWidth="1"/>
    <col min="4094" max="4094" width="35.7109375" style="4" customWidth="1"/>
    <col min="4095" max="4095" width="28" style="4" customWidth="1"/>
    <col min="4096" max="4096" width="22" style="4" customWidth="1"/>
    <col min="4097" max="4097" width="25" style="4" customWidth="1"/>
    <col min="4098" max="4098" width="38.28515625" style="4" customWidth="1"/>
    <col min="4099" max="4099" width="16.85546875" style="4" customWidth="1"/>
    <col min="4100" max="4100" width="23.5703125" style="4" customWidth="1"/>
    <col min="4101" max="4346" width="11.42578125" style="4"/>
    <col min="4347" max="4347" width="8.140625" style="4" customWidth="1"/>
    <col min="4348" max="4348" width="30.140625" style="4" customWidth="1"/>
    <col min="4349" max="4349" width="16.5703125" style="4" customWidth="1"/>
    <col min="4350" max="4350" width="35.7109375" style="4" customWidth="1"/>
    <col min="4351" max="4351" width="28" style="4" customWidth="1"/>
    <col min="4352" max="4352" width="22" style="4" customWidth="1"/>
    <col min="4353" max="4353" width="25" style="4" customWidth="1"/>
    <col min="4354" max="4354" width="38.28515625" style="4" customWidth="1"/>
    <col min="4355" max="4355" width="16.85546875" style="4" customWidth="1"/>
    <col min="4356" max="4356" width="23.5703125" style="4" customWidth="1"/>
    <col min="4357" max="4602" width="11.42578125" style="4"/>
    <col min="4603" max="4603" width="8.140625" style="4" customWidth="1"/>
    <col min="4604" max="4604" width="30.140625" style="4" customWidth="1"/>
    <col min="4605" max="4605" width="16.5703125" style="4" customWidth="1"/>
    <col min="4606" max="4606" width="35.7109375" style="4" customWidth="1"/>
    <col min="4607" max="4607" width="28" style="4" customWidth="1"/>
    <col min="4608" max="4608" width="22" style="4" customWidth="1"/>
    <col min="4609" max="4609" width="25" style="4" customWidth="1"/>
    <col min="4610" max="4610" width="38.28515625" style="4" customWidth="1"/>
    <col min="4611" max="4611" width="16.85546875" style="4" customWidth="1"/>
    <col min="4612" max="4612" width="23.5703125" style="4" customWidth="1"/>
    <col min="4613" max="4858" width="11.42578125" style="4"/>
    <col min="4859" max="4859" width="8.140625" style="4" customWidth="1"/>
    <col min="4860" max="4860" width="30.140625" style="4" customWidth="1"/>
    <col min="4861" max="4861" width="16.5703125" style="4" customWidth="1"/>
    <col min="4862" max="4862" width="35.7109375" style="4" customWidth="1"/>
    <col min="4863" max="4863" width="28" style="4" customWidth="1"/>
    <col min="4864" max="4864" width="22" style="4" customWidth="1"/>
    <col min="4865" max="4865" width="25" style="4" customWidth="1"/>
    <col min="4866" max="4866" width="38.28515625" style="4" customWidth="1"/>
    <col min="4867" max="4867" width="16.85546875" style="4" customWidth="1"/>
    <col min="4868" max="4868" width="23.5703125" style="4" customWidth="1"/>
    <col min="4869" max="5114" width="11.42578125" style="4"/>
    <col min="5115" max="5115" width="8.140625" style="4" customWidth="1"/>
    <col min="5116" max="5116" width="30.140625" style="4" customWidth="1"/>
    <col min="5117" max="5117" width="16.5703125" style="4" customWidth="1"/>
    <col min="5118" max="5118" width="35.7109375" style="4" customWidth="1"/>
    <col min="5119" max="5119" width="28" style="4" customWidth="1"/>
    <col min="5120" max="5120" width="22" style="4" customWidth="1"/>
    <col min="5121" max="5121" width="25" style="4" customWidth="1"/>
    <col min="5122" max="5122" width="38.28515625" style="4" customWidth="1"/>
    <col min="5123" max="5123" width="16.85546875" style="4" customWidth="1"/>
    <col min="5124" max="5124" width="23.5703125" style="4" customWidth="1"/>
    <col min="5125" max="5370" width="11.42578125" style="4"/>
    <col min="5371" max="5371" width="8.140625" style="4" customWidth="1"/>
    <col min="5372" max="5372" width="30.140625" style="4" customWidth="1"/>
    <col min="5373" max="5373" width="16.5703125" style="4" customWidth="1"/>
    <col min="5374" max="5374" width="35.7109375" style="4" customWidth="1"/>
    <col min="5375" max="5375" width="28" style="4" customWidth="1"/>
    <col min="5376" max="5376" width="22" style="4" customWidth="1"/>
    <col min="5377" max="5377" width="25" style="4" customWidth="1"/>
    <col min="5378" max="5378" width="38.28515625" style="4" customWidth="1"/>
    <col min="5379" max="5379" width="16.85546875" style="4" customWidth="1"/>
    <col min="5380" max="5380" width="23.5703125" style="4" customWidth="1"/>
    <col min="5381" max="5626" width="11.42578125" style="4"/>
    <col min="5627" max="5627" width="8.140625" style="4" customWidth="1"/>
    <col min="5628" max="5628" width="30.140625" style="4" customWidth="1"/>
    <col min="5629" max="5629" width="16.5703125" style="4" customWidth="1"/>
    <col min="5630" max="5630" width="35.7109375" style="4" customWidth="1"/>
    <col min="5631" max="5631" width="28" style="4" customWidth="1"/>
    <col min="5632" max="5632" width="22" style="4" customWidth="1"/>
    <col min="5633" max="5633" width="25" style="4" customWidth="1"/>
    <col min="5634" max="5634" width="38.28515625" style="4" customWidth="1"/>
    <col min="5635" max="5635" width="16.85546875" style="4" customWidth="1"/>
    <col min="5636" max="5636" width="23.5703125" style="4" customWidth="1"/>
    <col min="5637" max="5882" width="11.42578125" style="4"/>
    <col min="5883" max="5883" width="8.140625" style="4" customWidth="1"/>
    <col min="5884" max="5884" width="30.140625" style="4" customWidth="1"/>
    <col min="5885" max="5885" width="16.5703125" style="4" customWidth="1"/>
    <col min="5886" max="5886" width="35.7109375" style="4" customWidth="1"/>
    <col min="5887" max="5887" width="28" style="4" customWidth="1"/>
    <col min="5888" max="5888" width="22" style="4" customWidth="1"/>
    <col min="5889" max="5889" width="25" style="4" customWidth="1"/>
    <col min="5890" max="5890" width="38.28515625" style="4" customWidth="1"/>
    <col min="5891" max="5891" width="16.85546875" style="4" customWidth="1"/>
    <col min="5892" max="5892" width="23.5703125" style="4" customWidth="1"/>
    <col min="5893" max="6138" width="11.42578125" style="4"/>
    <col min="6139" max="6139" width="8.140625" style="4" customWidth="1"/>
    <col min="6140" max="6140" width="30.140625" style="4" customWidth="1"/>
    <col min="6141" max="6141" width="16.5703125" style="4" customWidth="1"/>
    <col min="6142" max="6142" width="35.7109375" style="4" customWidth="1"/>
    <col min="6143" max="6143" width="28" style="4" customWidth="1"/>
    <col min="6144" max="6144" width="22" style="4" customWidth="1"/>
    <col min="6145" max="6145" width="25" style="4" customWidth="1"/>
    <col min="6146" max="6146" width="38.28515625" style="4" customWidth="1"/>
    <col min="6147" max="6147" width="16.85546875" style="4" customWidth="1"/>
    <col min="6148" max="6148" width="23.5703125" style="4" customWidth="1"/>
    <col min="6149" max="6394" width="11.42578125" style="4"/>
    <col min="6395" max="6395" width="8.140625" style="4" customWidth="1"/>
    <col min="6396" max="6396" width="30.140625" style="4" customWidth="1"/>
    <col min="6397" max="6397" width="16.5703125" style="4" customWidth="1"/>
    <col min="6398" max="6398" width="35.7109375" style="4" customWidth="1"/>
    <col min="6399" max="6399" width="28" style="4" customWidth="1"/>
    <col min="6400" max="6400" width="22" style="4" customWidth="1"/>
    <col min="6401" max="6401" width="25" style="4" customWidth="1"/>
    <col min="6402" max="6402" width="38.28515625" style="4" customWidth="1"/>
    <col min="6403" max="6403" width="16.85546875" style="4" customWidth="1"/>
    <col min="6404" max="6404" width="23.5703125" style="4" customWidth="1"/>
    <col min="6405" max="6650" width="11.42578125" style="4"/>
    <col min="6651" max="6651" width="8.140625" style="4" customWidth="1"/>
    <col min="6652" max="6652" width="30.140625" style="4" customWidth="1"/>
    <col min="6653" max="6653" width="16.5703125" style="4" customWidth="1"/>
    <col min="6654" max="6654" width="35.7109375" style="4" customWidth="1"/>
    <col min="6655" max="6655" width="28" style="4" customWidth="1"/>
    <col min="6656" max="6656" width="22" style="4" customWidth="1"/>
    <col min="6657" max="6657" width="25" style="4" customWidth="1"/>
    <col min="6658" max="6658" width="38.28515625" style="4" customWidth="1"/>
    <col min="6659" max="6659" width="16.85546875" style="4" customWidth="1"/>
    <col min="6660" max="6660" width="23.5703125" style="4" customWidth="1"/>
    <col min="6661" max="6906" width="11.42578125" style="4"/>
    <col min="6907" max="6907" width="8.140625" style="4" customWidth="1"/>
    <col min="6908" max="6908" width="30.140625" style="4" customWidth="1"/>
    <col min="6909" max="6909" width="16.5703125" style="4" customWidth="1"/>
    <col min="6910" max="6910" width="35.7109375" style="4" customWidth="1"/>
    <col min="6911" max="6911" width="28" style="4" customWidth="1"/>
    <col min="6912" max="6912" width="22" style="4" customWidth="1"/>
    <col min="6913" max="6913" width="25" style="4" customWidth="1"/>
    <col min="6914" max="6914" width="38.28515625" style="4" customWidth="1"/>
    <col min="6915" max="6915" width="16.85546875" style="4" customWidth="1"/>
    <col min="6916" max="6916" width="23.5703125" style="4" customWidth="1"/>
    <col min="6917" max="7162" width="11.42578125" style="4"/>
    <col min="7163" max="7163" width="8.140625" style="4" customWidth="1"/>
    <col min="7164" max="7164" width="30.140625" style="4" customWidth="1"/>
    <col min="7165" max="7165" width="16.5703125" style="4" customWidth="1"/>
    <col min="7166" max="7166" width="35.7109375" style="4" customWidth="1"/>
    <col min="7167" max="7167" width="28" style="4" customWidth="1"/>
    <col min="7168" max="7168" width="22" style="4" customWidth="1"/>
    <col min="7169" max="7169" width="25" style="4" customWidth="1"/>
    <col min="7170" max="7170" width="38.28515625" style="4" customWidth="1"/>
    <col min="7171" max="7171" width="16.85546875" style="4" customWidth="1"/>
    <col min="7172" max="7172" width="23.5703125" style="4" customWidth="1"/>
    <col min="7173" max="7418" width="11.42578125" style="4"/>
    <col min="7419" max="7419" width="8.140625" style="4" customWidth="1"/>
    <col min="7420" max="7420" width="30.140625" style="4" customWidth="1"/>
    <col min="7421" max="7421" width="16.5703125" style="4" customWidth="1"/>
    <col min="7422" max="7422" width="35.7109375" style="4" customWidth="1"/>
    <col min="7423" max="7423" width="28" style="4" customWidth="1"/>
    <col min="7424" max="7424" width="22" style="4" customWidth="1"/>
    <col min="7425" max="7425" width="25" style="4" customWidth="1"/>
    <col min="7426" max="7426" width="38.28515625" style="4" customWidth="1"/>
    <col min="7427" max="7427" width="16.85546875" style="4" customWidth="1"/>
    <col min="7428" max="7428" width="23.5703125" style="4" customWidth="1"/>
    <col min="7429" max="7674" width="11.42578125" style="4"/>
    <col min="7675" max="7675" width="8.140625" style="4" customWidth="1"/>
    <col min="7676" max="7676" width="30.140625" style="4" customWidth="1"/>
    <col min="7677" max="7677" width="16.5703125" style="4" customWidth="1"/>
    <col min="7678" max="7678" width="35.7109375" style="4" customWidth="1"/>
    <col min="7679" max="7679" width="28" style="4" customWidth="1"/>
    <col min="7680" max="7680" width="22" style="4" customWidth="1"/>
    <col min="7681" max="7681" width="25" style="4" customWidth="1"/>
    <col min="7682" max="7682" width="38.28515625" style="4" customWidth="1"/>
    <col min="7683" max="7683" width="16.85546875" style="4" customWidth="1"/>
    <col min="7684" max="7684" width="23.5703125" style="4" customWidth="1"/>
    <col min="7685" max="7930" width="11.42578125" style="4"/>
    <col min="7931" max="7931" width="8.140625" style="4" customWidth="1"/>
    <col min="7932" max="7932" width="30.140625" style="4" customWidth="1"/>
    <col min="7933" max="7933" width="16.5703125" style="4" customWidth="1"/>
    <col min="7934" max="7934" width="35.7109375" style="4" customWidth="1"/>
    <col min="7935" max="7935" width="28" style="4" customWidth="1"/>
    <col min="7936" max="7936" width="22" style="4" customWidth="1"/>
    <col min="7937" max="7937" width="25" style="4" customWidth="1"/>
    <col min="7938" max="7938" width="38.28515625" style="4" customWidth="1"/>
    <col min="7939" max="7939" width="16.85546875" style="4" customWidth="1"/>
    <col min="7940" max="7940" width="23.5703125" style="4" customWidth="1"/>
    <col min="7941" max="8186" width="11.42578125" style="4"/>
    <col min="8187" max="8187" width="8.140625" style="4" customWidth="1"/>
    <col min="8188" max="8188" width="30.140625" style="4" customWidth="1"/>
    <col min="8189" max="8189" width="16.5703125" style="4" customWidth="1"/>
    <col min="8190" max="8190" width="35.7109375" style="4" customWidth="1"/>
    <col min="8191" max="8191" width="28" style="4" customWidth="1"/>
    <col min="8192" max="8192" width="22" style="4" customWidth="1"/>
    <col min="8193" max="8193" width="25" style="4" customWidth="1"/>
    <col min="8194" max="8194" width="38.28515625" style="4" customWidth="1"/>
    <col min="8195" max="8195" width="16.85546875" style="4" customWidth="1"/>
    <col min="8196" max="8196" width="23.5703125" style="4" customWidth="1"/>
    <col min="8197" max="8442" width="11.42578125" style="4"/>
    <col min="8443" max="8443" width="8.140625" style="4" customWidth="1"/>
    <col min="8444" max="8444" width="30.140625" style="4" customWidth="1"/>
    <col min="8445" max="8445" width="16.5703125" style="4" customWidth="1"/>
    <col min="8446" max="8446" width="35.7109375" style="4" customWidth="1"/>
    <col min="8447" max="8447" width="28" style="4" customWidth="1"/>
    <col min="8448" max="8448" width="22" style="4" customWidth="1"/>
    <col min="8449" max="8449" width="25" style="4" customWidth="1"/>
    <col min="8450" max="8450" width="38.28515625" style="4" customWidth="1"/>
    <col min="8451" max="8451" width="16.85546875" style="4" customWidth="1"/>
    <col min="8452" max="8452" width="23.5703125" style="4" customWidth="1"/>
    <col min="8453" max="8698" width="11.42578125" style="4"/>
    <col min="8699" max="8699" width="8.140625" style="4" customWidth="1"/>
    <col min="8700" max="8700" width="30.140625" style="4" customWidth="1"/>
    <col min="8701" max="8701" width="16.5703125" style="4" customWidth="1"/>
    <col min="8702" max="8702" width="35.7109375" style="4" customWidth="1"/>
    <col min="8703" max="8703" width="28" style="4" customWidth="1"/>
    <col min="8704" max="8704" width="22" style="4" customWidth="1"/>
    <col min="8705" max="8705" width="25" style="4" customWidth="1"/>
    <col min="8706" max="8706" width="38.28515625" style="4" customWidth="1"/>
    <col min="8707" max="8707" width="16.85546875" style="4" customWidth="1"/>
    <col min="8708" max="8708" width="23.5703125" style="4" customWidth="1"/>
    <col min="8709" max="8954" width="11.42578125" style="4"/>
    <col min="8955" max="8955" width="8.140625" style="4" customWidth="1"/>
    <col min="8956" max="8956" width="30.140625" style="4" customWidth="1"/>
    <col min="8957" max="8957" width="16.5703125" style="4" customWidth="1"/>
    <col min="8958" max="8958" width="35.7109375" style="4" customWidth="1"/>
    <col min="8959" max="8959" width="28" style="4" customWidth="1"/>
    <col min="8960" max="8960" width="22" style="4" customWidth="1"/>
    <col min="8961" max="8961" width="25" style="4" customWidth="1"/>
    <col min="8962" max="8962" width="38.28515625" style="4" customWidth="1"/>
    <col min="8963" max="8963" width="16.85546875" style="4" customWidth="1"/>
    <col min="8964" max="8964" width="23.5703125" style="4" customWidth="1"/>
    <col min="8965" max="9210" width="11.42578125" style="4"/>
    <col min="9211" max="9211" width="8.140625" style="4" customWidth="1"/>
    <col min="9212" max="9212" width="30.140625" style="4" customWidth="1"/>
    <col min="9213" max="9213" width="16.5703125" style="4" customWidth="1"/>
    <col min="9214" max="9214" width="35.7109375" style="4" customWidth="1"/>
    <col min="9215" max="9215" width="28" style="4" customWidth="1"/>
    <col min="9216" max="9216" width="22" style="4" customWidth="1"/>
    <col min="9217" max="9217" width="25" style="4" customWidth="1"/>
    <col min="9218" max="9218" width="38.28515625" style="4" customWidth="1"/>
    <col min="9219" max="9219" width="16.85546875" style="4" customWidth="1"/>
    <col min="9220" max="9220" width="23.5703125" style="4" customWidth="1"/>
    <col min="9221" max="9466" width="11.42578125" style="4"/>
    <col min="9467" max="9467" width="8.140625" style="4" customWidth="1"/>
    <col min="9468" max="9468" width="30.140625" style="4" customWidth="1"/>
    <col min="9469" max="9469" width="16.5703125" style="4" customWidth="1"/>
    <col min="9470" max="9470" width="35.7109375" style="4" customWidth="1"/>
    <col min="9471" max="9471" width="28" style="4" customWidth="1"/>
    <col min="9472" max="9472" width="22" style="4" customWidth="1"/>
    <col min="9473" max="9473" width="25" style="4" customWidth="1"/>
    <col min="9474" max="9474" width="38.28515625" style="4" customWidth="1"/>
    <col min="9475" max="9475" width="16.85546875" style="4" customWidth="1"/>
    <col min="9476" max="9476" width="23.5703125" style="4" customWidth="1"/>
    <col min="9477" max="9722" width="11.42578125" style="4"/>
    <col min="9723" max="9723" width="8.140625" style="4" customWidth="1"/>
    <col min="9724" max="9724" width="30.140625" style="4" customWidth="1"/>
    <col min="9725" max="9725" width="16.5703125" style="4" customWidth="1"/>
    <col min="9726" max="9726" width="35.7109375" style="4" customWidth="1"/>
    <col min="9727" max="9727" width="28" style="4" customWidth="1"/>
    <col min="9728" max="9728" width="22" style="4" customWidth="1"/>
    <col min="9729" max="9729" width="25" style="4" customWidth="1"/>
    <col min="9730" max="9730" width="38.28515625" style="4" customWidth="1"/>
    <col min="9731" max="9731" width="16.85546875" style="4" customWidth="1"/>
    <col min="9732" max="9732" width="23.5703125" style="4" customWidth="1"/>
    <col min="9733" max="9978" width="11.42578125" style="4"/>
    <col min="9979" max="9979" width="8.140625" style="4" customWidth="1"/>
    <col min="9980" max="9980" width="30.140625" style="4" customWidth="1"/>
    <col min="9981" max="9981" width="16.5703125" style="4" customWidth="1"/>
    <col min="9982" max="9982" width="35.7109375" style="4" customWidth="1"/>
    <col min="9983" max="9983" width="28" style="4" customWidth="1"/>
    <col min="9984" max="9984" width="22" style="4" customWidth="1"/>
    <col min="9985" max="9985" width="25" style="4" customWidth="1"/>
    <col min="9986" max="9986" width="38.28515625" style="4" customWidth="1"/>
    <col min="9987" max="9987" width="16.85546875" style="4" customWidth="1"/>
    <col min="9988" max="9988" width="23.5703125" style="4" customWidth="1"/>
    <col min="9989" max="10234" width="11.42578125" style="4"/>
    <col min="10235" max="10235" width="8.140625" style="4" customWidth="1"/>
    <col min="10236" max="10236" width="30.140625" style="4" customWidth="1"/>
    <col min="10237" max="10237" width="16.5703125" style="4" customWidth="1"/>
    <col min="10238" max="10238" width="35.7109375" style="4" customWidth="1"/>
    <col min="10239" max="10239" width="28" style="4" customWidth="1"/>
    <col min="10240" max="10240" width="22" style="4" customWidth="1"/>
    <col min="10241" max="10241" width="25" style="4" customWidth="1"/>
    <col min="10242" max="10242" width="38.28515625" style="4" customWidth="1"/>
    <col min="10243" max="10243" width="16.85546875" style="4" customWidth="1"/>
    <col min="10244" max="10244" width="23.5703125" style="4" customWidth="1"/>
    <col min="10245" max="10490" width="11.42578125" style="4"/>
    <col min="10491" max="10491" width="8.140625" style="4" customWidth="1"/>
    <col min="10492" max="10492" width="30.140625" style="4" customWidth="1"/>
    <col min="10493" max="10493" width="16.5703125" style="4" customWidth="1"/>
    <col min="10494" max="10494" width="35.7109375" style="4" customWidth="1"/>
    <col min="10495" max="10495" width="28" style="4" customWidth="1"/>
    <col min="10496" max="10496" width="22" style="4" customWidth="1"/>
    <col min="10497" max="10497" width="25" style="4" customWidth="1"/>
    <col min="10498" max="10498" width="38.28515625" style="4" customWidth="1"/>
    <col min="10499" max="10499" width="16.85546875" style="4" customWidth="1"/>
    <col min="10500" max="10500" width="23.5703125" style="4" customWidth="1"/>
    <col min="10501" max="10746" width="11.42578125" style="4"/>
    <col min="10747" max="10747" width="8.140625" style="4" customWidth="1"/>
    <col min="10748" max="10748" width="30.140625" style="4" customWidth="1"/>
    <col min="10749" max="10749" width="16.5703125" style="4" customWidth="1"/>
    <col min="10750" max="10750" width="35.7109375" style="4" customWidth="1"/>
    <col min="10751" max="10751" width="28" style="4" customWidth="1"/>
    <col min="10752" max="10752" width="22" style="4" customWidth="1"/>
    <col min="10753" max="10753" width="25" style="4" customWidth="1"/>
    <col min="10754" max="10754" width="38.28515625" style="4" customWidth="1"/>
    <col min="10755" max="10755" width="16.85546875" style="4" customWidth="1"/>
    <col min="10756" max="10756" width="23.5703125" style="4" customWidth="1"/>
    <col min="10757" max="11002" width="11.42578125" style="4"/>
    <col min="11003" max="11003" width="8.140625" style="4" customWidth="1"/>
    <col min="11004" max="11004" width="30.140625" style="4" customWidth="1"/>
    <col min="11005" max="11005" width="16.5703125" style="4" customWidth="1"/>
    <col min="11006" max="11006" width="35.7109375" style="4" customWidth="1"/>
    <col min="11007" max="11007" width="28" style="4" customWidth="1"/>
    <col min="11008" max="11008" width="22" style="4" customWidth="1"/>
    <col min="11009" max="11009" width="25" style="4" customWidth="1"/>
    <col min="11010" max="11010" width="38.28515625" style="4" customWidth="1"/>
    <col min="11011" max="11011" width="16.85546875" style="4" customWidth="1"/>
    <col min="11012" max="11012" width="23.5703125" style="4" customWidth="1"/>
    <col min="11013" max="11258" width="11.42578125" style="4"/>
    <col min="11259" max="11259" width="8.140625" style="4" customWidth="1"/>
    <col min="11260" max="11260" width="30.140625" style="4" customWidth="1"/>
    <col min="11261" max="11261" width="16.5703125" style="4" customWidth="1"/>
    <col min="11262" max="11262" width="35.7109375" style="4" customWidth="1"/>
    <col min="11263" max="11263" width="28" style="4" customWidth="1"/>
    <col min="11264" max="11264" width="22" style="4" customWidth="1"/>
    <col min="11265" max="11265" width="25" style="4" customWidth="1"/>
    <col min="11266" max="11266" width="38.28515625" style="4" customWidth="1"/>
    <col min="11267" max="11267" width="16.85546875" style="4" customWidth="1"/>
    <col min="11268" max="11268" width="23.5703125" style="4" customWidth="1"/>
    <col min="11269" max="11514" width="11.42578125" style="4"/>
    <col min="11515" max="11515" width="8.140625" style="4" customWidth="1"/>
    <col min="11516" max="11516" width="30.140625" style="4" customWidth="1"/>
    <col min="11517" max="11517" width="16.5703125" style="4" customWidth="1"/>
    <col min="11518" max="11518" width="35.7109375" style="4" customWidth="1"/>
    <col min="11519" max="11519" width="28" style="4" customWidth="1"/>
    <col min="11520" max="11520" width="22" style="4" customWidth="1"/>
    <col min="11521" max="11521" width="25" style="4" customWidth="1"/>
    <col min="11522" max="11522" width="38.28515625" style="4" customWidth="1"/>
    <col min="11523" max="11523" width="16.85546875" style="4" customWidth="1"/>
    <col min="11524" max="11524" width="23.5703125" style="4" customWidth="1"/>
    <col min="11525" max="11770" width="11.42578125" style="4"/>
    <col min="11771" max="11771" width="8.140625" style="4" customWidth="1"/>
    <col min="11772" max="11772" width="30.140625" style="4" customWidth="1"/>
    <col min="11773" max="11773" width="16.5703125" style="4" customWidth="1"/>
    <col min="11774" max="11774" width="35.7109375" style="4" customWidth="1"/>
    <col min="11775" max="11775" width="28" style="4" customWidth="1"/>
    <col min="11776" max="11776" width="22" style="4" customWidth="1"/>
    <col min="11777" max="11777" width="25" style="4" customWidth="1"/>
    <col min="11778" max="11778" width="38.28515625" style="4" customWidth="1"/>
    <col min="11779" max="11779" width="16.85546875" style="4" customWidth="1"/>
    <col min="11780" max="11780" width="23.5703125" style="4" customWidth="1"/>
    <col min="11781" max="12026" width="11.42578125" style="4"/>
    <col min="12027" max="12027" width="8.140625" style="4" customWidth="1"/>
    <col min="12028" max="12028" width="30.140625" style="4" customWidth="1"/>
    <col min="12029" max="12029" width="16.5703125" style="4" customWidth="1"/>
    <col min="12030" max="12030" width="35.7109375" style="4" customWidth="1"/>
    <col min="12031" max="12031" width="28" style="4" customWidth="1"/>
    <col min="12032" max="12032" width="22" style="4" customWidth="1"/>
    <col min="12033" max="12033" width="25" style="4" customWidth="1"/>
    <col min="12034" max="12034" width="38.28515625" style="4" customWidth="1"/>
    <col min="12035" max="12035" width="16.85546875" style="4" customWidth="1"/>
    <col min="12036" max="12036" width="23.5703125" style="4" customWidth="1"/>
    <col min="12037" max="12282" width="11.42578125" style="4"/>
    <col min="12283" max="12283" width="8.140625" style="4" customWidth="1"/>
    <col min="12284" max="12284" width="30.140625" style="4" customWidth="1"/>
    <col min="12285" max="12285" width="16.5703125" style="4" customWidth="1"/>
    <col min="12286" max="12286" width="35.7109375" style="4" customWidth="1"/>
    <col min="12287" max="12287" width="28" style="4" customWidth="1"/>
    <col min="12288" max="12288" width="22" style="4" customWidth="1"/>
    <col min="12289" max="12289" width="25" style="4" customWidth="1"/>
    <col min="12290" max="12290" width="38.28515625" style="4" customWidth="1"/>
    <col min="12291" max="12291" width="16.85546875" style="4" customWidth="1"/>
    <col min="12292" max="12292" width="23.5703125" style="4" customWidth="1"/>
    <col min="12293" max="12538" width="11.42578125" style="4"/>
    <col min="12539" max="12539" width="8.140625" style="4" customWidth="1"/>
    <col min="12540" max="12540" width="30.140625" style="4" customWidth="1"/>
    <col min="12541" max="12541" width="16.5703125" style="4" customWidth="1"/>
    <col min="12542" max="12542" width="35.7109375" style="4" customWidth="1"/>
    <col min="12543" max="12543" width="28" style="4" customWidth="1"/>
    <col min="12544" max="12544" width="22" style="4" customWidth="1"/>
    <col min="12545" max="12545" width="25" style="4" customWidth="1"/>
    <col min="12546" max="12546" width="38.28515625" style="4" customWidth="1"/>
    <col min="12547" max="12547" width="16.85546875" style="4" customWidth="1"/>
    <col min="12548" max="12548" width="23.5703125" style="4" customWidth="1"/>
    <col min="12549" max="12794" width="11.42578125" style="4"/>
    <col min="12795" max="12795" width="8.140625" style="4" customWidth="1"/>
    <col min="12796" max="12796" width="30.140625" style="4" customWidth="1"/>
    <col min="12797" max="12797" width="16.5703125" style="4" customWidth="1"/>
    <col min="12798" max="12798" width="35.7109375" style="4" customWidth="1"/>
    <col min="12799" max="12799" width="28" style="4" customWidth="1"/>
    <col min="12800" max="12800" width="22" style="4" customWidth="1"/>
    <col min="12801" max="12801" width="25" style="4" customWidth="1"/>
    <col min="12802" max="12802" width="38.28515625" style="4" customWidth="1"/>
    <col min="12803" max="12803" width="16.85546875" style="4" customWidth="1"/>
    <col min="12804" max="12804" width="23.5703125" style="4" customWidth="1"/>
    <col min="12805" max="13050" width="11.42578125" style="4"/>
    <col min="13051" max="13051" width="8.140625" style="4" customWidth="1"/>
    <col min="13052" max="13052" width="30.140625" style="4" customWidth="1"/>
    <col min="13053" max="13053" width="16.5703125" style="4" customWidth="1"/>
    <col min="13054" max="13054" width="35.7109375" style="4" customWidth="1"/>
    <col min="13055" max="13055" width="28" style="4" customWidth="1"/>
    <col min="13056" max="13056" width="22" style="4" customWidth="1"/>
    <col min="13057" max="13057" width="25" style="4" customWidth="1"/>
    <col min="13058" max="13058" width="38.28515625" style="4" customWidth="1"/>
    <col min="13059" max="13059" width="16.85546875" style="4" customWidth="1"/>
    <col min="13060" max="13060" width="23.5703125" style="4" customWidth="1"/>
    <col min="13061" max="13306" width="11.42578125" style="4"/>
    <col min="13307" max="13307" width="8.140625" style="4" customWidth="1"/>
    <col min="13308" max="13308" width="30.140625" style="4" customWidth="1"/>
    <col min="13309" max="13309" width="16.5703125" style="4" customWidth="1"/>
    <col min="13310" max="13310" width="35.7109375" style="4" customWidth="1"/>
    <col min="13311" max="13311" width="28" style="4" customWidth="1"/>
    <col min="13312" max="13312" width="22" style="4" customWidth="1"/>
    <col min="13313" max="13313" width="25" style="4" customWidth="1"/>
    <col min="13314" max="13314" width="38.28515625" style="4" customWidth="1"/>
    <col min="13315" max="13315" width="16.85546875" style="4" customWidth="1"/>
    <col min="13316" max="13316" width="23.5703125" style="4" customWidth="1"/>
    <col min="13317" max="13562" width="11.42578125" style="4"/>
    <col min="13563" max="13563" width="8.140625" style="4" customWidth="1"/>
    <col min="13564" max="13564" width="30.140625" style="4" customWidth="1"/>
    <col min="13565" max="13565" width="16.5703125" style="4" customWidth="1"/>
    <col min="13566" max="13566" width="35.7109375" style="4" customWidth="1"/>
    <col min="13567" max="13567" width="28" style="4" customWidth="1"/>
    <col min="13568" max="13568" width="22" style="4" customWidth="1"/>
    <col min="13569" max="13569" width="25" style="4" customWidth="1"/>
    <col min="13570" max="13570" width="38.28515625" style="4" customWidth="1"/>
    <col min="13571" max="13571" width="16.85546875" style="4" customWidth="1"/>
    <col min="13572" max="13572" width="23.5703125" style="4" customWidth="1"/>
    <col min="13573" max="13818" width="11.42578125" style="4"/>
    <col min="13819" max="13819" width="8.140625" style="4" customWidth="1"/>
    <col min="13820" max="13820" width="30.140625" style="4" customWidth="1"/>
    <col min="13821" max="13821" width="16.5703125" style="4" customWidth="1"/>
    <col min="13822" max="13822" width="35.7109375" style="4" customWidth="1"/>
    <col min="13823" max="13823" width="28" style="4" customWidth="1"/>
    <col min="13824" max="13824" width="22" style="4" customWidth="1"/>
    <col min="13825" max="13825" width="25" style="4" customWidth="1"/>
    <col min="13826" max="13826" width="38.28515625" style="4" customWidth="1"/>
    <col min="13827" max="13827" width="16.85546875" style="4" customWidth="1"/>
    <col min="13828" max="13828" width="23.5703125" style="4" customWidth="1"/>
    <col min="13829" max="14074" width="11.42578125" style="4"/>
    <col min="14075" max="14075" width="8.140625" style="4" customWidth="1"/>
    <col min="14076" max="14076" width="30.140625" style="4" customWidth="1"/>
    <col min="14077" max="14077" width="16.5703125" style="4" customWidth="1"/>
    <col min="14078" max="14078" width="35.7109375" style="4" customWidth="1"/>
    <col min="14079" max="14079" width="28" style="4" customWidth="1"/>
    <col min="14080" max="14080" width="22" style="4" customWidth="1"/>
    <col min="14081" max="14081" width="25" style="4" customWidth="1"/>
    <col min="14082" max="14082" width="38.28515625" style="4" customWidth="1"/>
    <col min="14083" max="14083" width="16.85546875" style="4" customWidth="1"/>
    <col min="14084" max="14084" width="23.5703125" style="4" customWidth="1"/>
    <col min="14085" max="14330" width="11.42578125" style="4"/>
    <col min="14331" max="14331" width="8.140625" style="4" customWidth="1"/>
    <col min="14332" max="14332" width="30.140625" style="4" customWidth="1"/>
    <col min="14333" max="14333" width="16.5703125" style="4" customWidth="1"/>
    <col min="14334" max="14334" width="35.7109375" style="4" customWidth="1"/>
    <col min="14335" max="14335" width="28" style="4" customWidth="1"/>
    <col min="14336" max="14336" width="22" style="4" customWidth="1"/>
    <col min="14337" max="14337" width="25" style="4" customWidth="1"/>
    <col min="14338" max="14338" width="38.28515625" style="4" customWidth="1"/>
    <col min="14339" max="14339" width="16.85546875" style="4" customWidth="1"/>
    <col min="14340" max="14340" width="23.5703125" style="4" customWidth="1"/>
    <col min="14341" max="14586" width="11.42578125" style="4"/>
    <col min="14587" max="14587" width="8.140625" style="4" customWidth="1"/>
    <col min="14588" max="14588" width="30.140625" style="4" customWidth="1"/>
    <col min="14589" max="14589" width="16.5703125" style="4" customWidth="1"/>
    <col min="14590" max="14590" width="35.7109375" style="4" customWidth="1"/>
    <col min="14591" max="14591" width="28" style="4" customWidth="1"/>
    <col min="14592" max="14592" width="22" style="4" customWidth="1"/>
    <col min="14593" max="14593" width="25" style="4" customWidth="1"/>
    <col min="14594" max="14594" width="38.28515625" style="4" customWidth="1"/>
    <col min="14595" max="14595" width="16.85546875" style="4" customWidth="1"/>
    <col min="14596" max="14596" width="23.5703125" style="4" customWidth="1"/>
    <col min="14597" max="14842" width="11.42578125" style="4"/>
    <col min="14843" max="14843" width="8.140625" style="4" customWidth="1"/>
    <col min="14844" max="14844" width="30.140625" style="4" customWidth="1"/>
    <col min="14845" max="14845" width="16.5703125" style="4" customWidth="1"/>
    <col min="14846" max="14846" width="35.7109375" style="4" customWidth="1"/>
    <col min="14847" max="14847" width="28" style="4" customWidth="1"/>
    <col min="14848" max="14848" width="22" style="4" customWidth="1"/>
    <col min="14849" max="14849" width="25" style="4" customWidth="1"/>
    <col min="14850" max="14850" width="38.28515625" style="4" customWidth="1"/>
    <col min="14851" max="14851" width="16.85546875" style="4" customWidth="1"/>
    <col min="14852" max="14852" width="23.5703125" style="4" customWidth="1"/>
    <col min="14853" max="15098" width="11.42578125" style="4"/>
    <col min="15099" max="15099" width="8.140625" style="4" customWidth="1"/>
    <col min="15100" max="15100" width="30.140625" style="4" customWidth="1"/>
    <col min="15101" max="15101" width="16.5703125" style="4" customWidth="1"/>
    <col min="15102" max="15102" width="35.7109375" style="4" customWidth="1"/>
    <col min="15103" max="15103" width="28" style="4" customWidth="1"/>
    <col min="15104" max="15104" width="22" style="4" customWidth="1"/>
    <col min="15105" max="15105" width="25" style="4" customWidth="1"/>
    <col min="15106" max="15106" width="38.28515625" style="4" customWidth="1"/>
    <col min="15107" max="15107" width="16.85546875" style="4" customWidth="1"/>
    <col min="15108" max="15108" width="23.5703125" style="4" customWidth="1"/>
    <col min="15109" max="15354" width="11.42578125" style="4"/>
    <col min="15355" max="15355" width="8.140625" style="4" customWidth="1"/>
    <col min="15356" max="15356" width="30.140625" style="4" customWidth="1"/>
    <col min="15357" max="15357" width="16.5703125" style="4" customWidth="1"/>
    <col min="15358" max="15358" width="35.7109375" style="4" customWidth="1"/>
    <col min="15359" max="15359" width="28" style="4" customWidth="1"/>
    <col min="15360" max="15360" width="22" style="4" customWidth="1"/>
    <col min="15361" max="15361" width="25" style="4" customWidth="1"/>
    <col min="15362" max="15362" width="38.28515625" style="4" customWidth="1"/>
    <col min="15363" max="15363" width="16.85546875" style="4" customWidth="1"/>
    <col min="15364" max="15364" width="23.5703125" style="4" customWidth="1"/>
    <col min="15365" max="15610" width="11.42578125" style="4"/>
    <col min="15611" max="15611" width="8.140625" style="4" customWidth="1"/>
    <col min="15612" max="15612" width="30.140625" style="4" customWidth="1"/>
    <col min="15613" max="15613" width="16.5703125" style="4" customWidth="1"/>
    <col min="15614" max="15614" width="35.7109375" style="4" customWidth="1"/>
    <col min="15615" max="15615" width="28" style="4" customWidth="1"/>
    <col min="15616" max="15616" width="22" style="4" customWidth="1"/>
    <col min="15617" max="15617" width="25" style="4" customWidth="1"/>
    <col min="15618" max="15618" width="38.28515625" style="4" customWidth="1"/>
    <col min="15619" max="15619" width="16.85546875" style="4" customWidth="1"/>
    <col min="15620" max="15620" width="23.5703125" style="4" customWidth="1"/>
    <col min="15621" max="15866" width="11.42578125" style="4"/>
    <col min="15867" max="15867" width="8.140625" style="4" customWidth="1"/>
    <col min="15868" max="15868" width="30.140625" style="4" customWidth="1"/>
    <col min="15869" max="15869" width="16.5703125" style="4" customWidth="1"/>
    <col min="15870" max="15870" width="35.7109375" style="4" customWidth="1"/>
    <col min="15871" max="15871" width="28" style="4" customWidth="1"/>
    <col min="15872" max="15872" width="22" style="4" customWidth="1"/>
    <col min="15873" max="15873" width="25" style="4" customWidth="1"/>
    <col min="15874" max="15874" width="38.28515625" style="4" customWidth="1"/>
    <col min="15875" max="15875" width="16.85546875" style="4" customWidth="1"/>
    <col min="15876" max="15876" width="23.5703125" style="4" customWidth="1"/>
    <col min="15877" max="16122" width="11.42578125" style="4"/>
    <col min="16123" max="16123" width="8.140625" style="4" customWidth="1"/>
    <col min="16124" max="16124" width="30.140625" style="4" customWidth="1"/>
    <col min="16125" max="16125" width="16.5703125" style="4" customWidth="1"/>
    <col min="16126" max="16126" width="35.7109375" style="4" customWidth="1"/>
    <col min="16127" max="16127" width="28" style="4" customWidth="1"/>
    <col min="16128" max="16128" width="22" style="4" customWidth="1"/>
    <col min="16129" max="16129" width="25" style="4" customWidth="1"/>
    <col min="16130" max="16130" width="38.28515625" style="4" customWidth="1"/>
    <col min="16131" max="16131" width="16.85546875" style="4" customWidth="1"/>
    <col min="16132" max="16132" width="23.5703125" style="4" customWidth="1"/>
    <col min="16133" max="16384" width="11.42578125" style="4"/>
  </cols>
  <sheetData>
    <row r="1" spans="1:24" s="35" customFormat="1" x14ac:dyDescent="0.2">
      <c r="A1" s="32"/>
      <c r="B1" s="33"/>
      <c r="C1" s="33"/>
      <c r="D1" s="33"/>
      <c r="E1" s="33"/>
      <c r="F1" s="33"/>
      <c r="G1" s="33"/>
      <c r="H1" s="43"/>
      <c r="I1" s="90"/>
      <c r="J1" s="91"/>
      <c r="X1" s="387"/>
    </row>
    <row r="2" spans="1:24" s="35" customFormat="1" x14ac:dyDescent="0.2">
      <c r="A2" s="499" t="s">
        <v>7</v>
      </c>
      <c r="B2" s="499"/>
      <c r="C2" s="499"/>
      <c r="D2" s="499"/>
      <c r="E2" s="499"/>
      <c r="F2" s="499"/>
      <c r="G2" s="499"/>
      <c r="H2" s="499"/>
      <c r="I2" s="499"/>
      <c r="J2" s="499"/>
      <c r="X2" s="387"/>
    </row>
    <row r="3" spans="1:24" s="35" customFormat="1" x14ac:dyDescent="0.2">
      <c r="A3" s="453" t="s">
        <v>42</v>
      </c>
      <c r="B3" s="453"/>
      <c r="C3" s="453"/>
      <c r="D3" s="609" t="s">
        <v>11</v>
      </c>
      <c r="E3" s="609"/>
      <c r="F3" s="609"/>
      <c r="G3" s="609"/>
      <c r="H3" s="609"/>
      <c r="I3" s="609"/>
      <c r="J3" s="609"/>
      <c r="X3" s="387"/>
    </row>
    <row r="4" spans="1:24" s="40" customFormat="1" x14ac:dyDescent="0.2">
      <c r="A4" s="453" t="s">
        <v>13</v>
      </c>
      <c r="B4" s="453"/>
      <c r="C4" s="453"/>
      <c r="D4" s="609" t="s">
        <v>816</v>
      </c>
      <c r="E4" s="609"/>
      <c r="F4" s="609"/>
      <c r="G4" s="609"/>
      <c r="H4" s="609"/>
      <c r="I4" s="609"/>
      <c r="J4" s="609"/>
      <c r="Q4" s="35"/>
      <c r="X4" s="388"/>
    </row>
    <row r="5" spans="1:24" s="40" customFormat="1" x14ac:dyDescent="0.2">
      <c r="A5" s="453" t="s">
        <v>8</v>
      </c>
      <c r="B5" s="453"/>
      <c r="C5" s="453"/>
      <c r="D5" s="609" t="s">
        <v>817</v>
      </c>
      <c r="E5" s="609"/>
      <c r="F5" s="609"/>
      <c r="G5" s="609"/>
      <c r="H5" s="609"/>
      <c r="I5" s="609"/>
      <c r="J5" s="609"/>
      <c r="Q5" s="35"/>
      <c r="X5" s="388"/>
    </row>
    <row r="6" spans="1:24" s="40" customFormat="1" ht="15" customHeight="1" x14ac:dyDescent="0.2">
      <c r="A6" s="453" t="s">
        <v>14</v>
      </c>
      <c r="B6" s="453"/>
      <c r="C6" s="453"/>
      <c r="D6" s="490" t="s">
        <v>818</v>
      </c>
      <c r="E6" s="491"/>
      <c r="F6" s="491"/>
      <c r="G6" s="491"/>
      <c r="H6" s="491"/>
      <c r="I6" s="491"/>
      <c r="J6" s="604"/>
      <c r="Q6" s="35"/>
      <c r="X6" s="388"/>
    </row>
    <row r="7" spans="1:24" ht="15" x14ac:dyDescent="0.25">
      <c r="A7" s="462"/>
      <c r="B7" s="462"/>
      <c r="C7" s="462"/>
      <c r="D7" s="462"/>
      <c r="E7" s="462"/>
      <c r="F7" s="462"/>
      <c r="G7" s="462"/>
      <c r="H7" s="462"/>
      <c r="I7" s="462"/>
      <c r="J7" s="463"/>
      <c r="K7" s="457" t="s">
        <v>16</v>
      </c>
      <c r="L7" s="458"/>
      <c r="M7" s="458"/>
      <c r="N7" s="458"/>
      <c r="O7" s="228"/>
      <c r="P7" s="228">
        <v>45016</v>
      </c>
      <c r="Q7" s="229"/>
      <c r="R7" s="457" t="s">
        <v>44</v>
      </c>
      <c r="S7" s="458"/>
      <c r="T7" s="458"/>
      <c r="U7" s="458"/>
      <c r="V7" s="228"/>
      <c r="W7" s="228">
        <v>45107</v>
      </c>
      <c r="X7" s="389"/>
    </row>
    <row r="8" spans="1:24" ht="87" customHeight="1" x14ac:dyDescent="0.2">
      <c r="A8" s="44" t="s">
        <v>18</v>
      </c>
      <c r="B8" s="44" t="s">
        <v>19</v>
      </c>
      <c r="C8" s="44" t="s">
        <v>20</v>
      </c>
      <c r="D8" s="44" t="s">
        <v>21</v>
      </c>
      <c r="E8" s="44" t="s">
        <v>22</v>
      </c>
      <c r="F8" s="44" t="s">
        <v>23</v>
      </c>
      <c r="G8" s="44" t="s">
        <v>24</v>
      </c>
      <c r="H8" s="44" t="s">
        <v>25</v>
      </c>
      <c r="I8" s="92" t="s">
        <v>26</v>
      </c>
      <c r="J8" s="92" t="s">
        <v>43</v>
      </c>
      <c r="K8" s="237" t="s">
        <v>28</v>
      </c>
      <c r="L8" s="237" t="s">
        <v>29</v>
      </c>
      <c r="M8" s="237" t="s">
        <v>30</v>
      </c>
      <c r="N8" s="243" t="s">
        <v>31</v>
      </c>
      <c r="O8" s="236" t="s">
        <v>32</v>
      </c>
      <c r="P8" s="231" t="s">
        <v>33</v>
      </c>
      <c r="Q8" s="256" t="s">
        <v>34</v>
      </c>
      <c r="R8" s="237" t="s">
        <v>28</v>
      </c>
      <c r="S8" s="237" t="s">
        <v>29</v>
      </c>
      <c r="T8" s="237" t="s">
        <v>30</v>
      </c>
      <c r="U8" s="243" t="s">
        <v>31</v>
      </c>
      <c r="V8" s="236" t="s">
        <v>32</v>
      </c>
      <c r="W8" s="231" t="s">
        <v>33</v>
      </c>
      <c r="X8" s="390" t="s">
        <v>34</v>
      </c>
    </row>
    <row r="9" spans="1:24" ht="57.6" customHeight="1" x14ac:dyDescent="0.2">
      <c r="A9" s="610">
        <v>1</v>
      </c>
      <c r="B9" s="577" t="s">
        <v>819</v>
      </c>
      <c r="C9" s="613">
        <v>0.12</v>
      </c>
      <c r="D9" s="94" t="s">
        <v>820</v>
      </c>
      <c r="E9" s="9">
        <v>0.3</v>
      </c>
      <c r="F9" s="95" t="s">
        <v>821</v>
      </c>
      <c r="G9" s="95" t="s">
        <v>822</v>
      </c>
      <c r="H9" s="28" t="s">
        <v>823</v>
      </c>
      <c r="I9" s="6">
        <v>44958</v>
      </c>
      <c r="J9" s="3">
        <v>45015</v>
      </c>
      <c r="K9" s="11" t="s">
        <v>824</v>
      </c>
      <c r="L9" s="11" t="s">
        <v>825</v>
      </c>
      <c r="M9" s="11"/>
      <c r="N9" s="244">
        <v>1</v>
      </c>
      <c r="O9" s="464">
        <f>+(N9*E9*C9)+(N10*E10*C9)+(N11*E11*C9)</f>
        <v>3.5999999999999997E-2</v>
      </c>
      <c r="P9" s="55">
        <f>MIN(IF($P$7-$I$9&lt;0,0,($P$7-$I$9)/($J$9-$I$9)),1)</f>
        <v>1</v>
      </c>
      <c r="Q9" s="464">
        <f>+(P9*E9*C9)+(P10*E10*C9)+(P11*E11*C9)</f>
        <v>3.5999999999999997E-2</v>
      </c>
      <c r="R9" s="11" t="s">
        <v>824</v>
      </c>
      <c r="S9" s="11" t="s">
        <v>825</v>
      </c>
      <c r="T9" s="11" t="s">
        <v>826</v>
      </c>
      <c r="U9" s="244">
        <v>1</v>
      </c>
      <c r="V9" s="464">
        <f>+(U9*E9*C9)+(U10*E10*C9)+(U11*E11*C9)</f>
        <v>0.11999999999999998</v>
      </c>
      <c r="W9" s="55">
        <f>MIN(IF($W$7-$I$9&lt;0,0,($W$7-$I$9)/($J$9-$I$9)),1)</f>
        <v>1</v>
      </c>
      <c r="X9" s="626">
        <f>+(W9*E9*C9)+(W10*E10*C9)+(W11*E11*C9)</f>
        <v>0.11999999999999998</v>
      </c>
    </row>
    <row r="10" spans="1:24" ht="45" customHeight="1" x14ac:dyDescent="0.25">
      <c r="A10" s="610"/>
      <c r="B10" s="578"/>
      <c r="C10" s="619"/>
      <c r="D10" s="94" t="s">
        <v>827</v>
      </c>
      <c r="E10" s="9">
        <v>0.35</v>
      </c>
      <c r="F10" s="95" t="s">
        <v>821</v>
      </c>
      <c r="G10" s="95" t="s">
        <v>822</v>
      </c>
      <c r="H10" s="8" t="s">
        <v>828</v>
      </c>
      <c r="I10" s="6">
        <v>45047</v>
      </c>
      <c r="J10" s="3">
        <v>45107</v>
      </c>
      <c r="K10" s="299" t="s">
        <v>37</v>
      </c>
      <c r="L10" s="299" t="s">
        <v>829</v>
      </c>
      <c r="M10" s="299"/>
      <c r="N10" s="244">
        <v>0</v>
      </c>
      <c r="O10" s="464"/>
      <c r="P10" s="55">
        <f>MIN(IF($P$7-$I$10&lt;0,0,($P$7-$I$10)/($J$10-$I$10)),1)</f>
        <v>0</v>
      </c>
      <c r="Q10" s="464"/>
      <c r="R10" s="299" t="s">
        <v>830</v>
      </c>
      <c r="S10" s="299" t="s">
        <v>831</v>
      </c>
      <c r="T10" s="299" t="s">
        <v>832</v>
      </c>
      <c r="U10" s="244">
        <v>1</v>
      </c>
      <c r="V10" s="464"/>
      <c r="W10" s="55">
        <f>MIN(IF($W$7-$I$10&lt;0,0,($W$7-$I$10)/($J$10-$I$10)),1)</f>
        <v>1</v>
      </c>
      <c r="X10" s="627"/>
    </row>
    <row r="11" spans="1:24" ht="45" customHeight="1" x14ac:dyDescent="0.25">
      <c r="A11" s="610"/>
      <c r="B11" s="579"/>
      <c r="C11" s="614"/>
      <c r="D11" s="94" t="s">
        <v>833</v>
      </c>
      <c r="E11" s="9">
        <v>0.35</v>
      </c>
      <c r="F11" s="95" t="s">
        <v>821</v>
      </c>
      <c r="G11" s="95" t="s">
        <v>822</v>
      </c>
      <c r="H11" s="8" t="s">
        <v>834</v>
      </c>
      <c r="I11" s="6">
        <v>45047</v>
      </c>
      <c r="J11" s="3">
        <v>45107</v>
      </c>
      <c r="K11" s="299" t="s">
        <v>37</v>
      </c>
      <c r="L11" s="299" t="s">
        <v>829</v>
      </c>
      <c r="M11" s="299"/>
      <c r="N11" s="244">
        <v>0</v>
      </c>
      <c r="O11" s="464"/>
      <c r="P11" s="55">
        <f>MIN(IF($P$7-$I$11&lt;0,0,($P$7-$I$11)/($J$11-$I$11)),1)</f>
        <v>0</v>
      </c>
      <c r="Q11" s="464"/>
      <c r="R11" s="299" t="s">
        <v>835</v>
      </c>
      <c r="S11" s="299" t="s">
        <v>836</v>
      </c>
      <c r="T11" s="299" t="s">
        <v>832</v>
      </c>
      <c r="U11" s="244">
        <v>1</v>
      </c>
      <c r="V11" s="464"/>
      <c r="W11" s="55">
        <f>MIN(IF($W$7-$I$11&lt;0,0,($W$7-$I$11)/($J$11-$I$11)),1)</f>
        <v>1</v>
      </c>
      <c r="X11" s="628"/>
    </row>
    <row r="12" spans="1:24" ht="31.5" customHeight="1" x14ac:dyDescent="0.25">
      <c r="A12" s="615">
        <v>2</v>
      </c>
      <c r="B12" s="487" t="s">
        <v>837</v>
      </c>
      <c r="C12" s="617">
        <v>0.11</v>
      </c>
      <c r="D12" s="53" t="s">
        <v>838</v>
      </c>
      <c r="E12" s="46">
        <v>0.7</v>
      </c>
      <c r="F12" s="96" t="s">
        <v>839</v>
      </c>
      <c r="G12" s="96" t="s">
        <v>839</v>
      </c>
      <c r="H12" s="69" t="s">
        <v>840</v>
      </c>
      <c r="I12" s="344">
        <v>45045</v>
      </c>
      <c r="J12" s="345">
        <v>45227</v>
      </c>
      <c r="K12" s="299" t="s">
        <v>37</v>
      </c>
      <c r="L12" s="299" t="s">
        <v>841</v>
      </c>
      <c r="M12" s="303"/>
      <c r="N12" s="244">
        <v>0</v>
      </c>
      <c r="O12" s="464">
        <f>+(N12*E12*C12)+(N13*E13*C12)</f>
        <v>0</v>
      </c>
      <c r="P12" s="55">
        <f>MIN(IF($P$7-$I$12&lt;0,0,($P$7-$I$12)/($J$12-$I$12)),1)</f>
        <v>0</v>
      </c>
      <c r="Q12" s="464">
        <f>+(P12*E12*C12)+(P13*E13*C12)</f>
        <v>0</v>
      </c>
      <c r="R12" s="299" t="s">
        <v>842</v>
      </c>
      <c r="S12" s="299" t="s">
        <v>843</v>
      </c>
      <c r="T12" s="299" t="s">
        <v>832</v>
      </c>
      <c r="U12" s="244">
        <v>0.8</v>
      </c>
      <c r="V12" s="464">
        <f>+(U12*E12*C12)+(U13*E13*C12)</f>
        <v>9.459999999999999E-2</v>
      </c>
      <c r="W12" s="55">
        <f>MIN(IF($W$7-$I$12&lt;0,0,($W$7-$I$12)/($J$12-$I$12)),1)</f>
        <v>0.34065934065934067</v>
      </c>
      <c r="X12" s="626">
        <f>+(W12*E12*C12)+(W13*E13*C12)</f>
        <v>3.7472527472527467E-2</v>
      </c>
    </row>
    <row r="13" spans="1:24" ht="52.5" customHeight="1" x14ac:dyDescent="0.25">
      <c r="A13" s="616"/>
      <c r="B13" s="494"/>
      <c r="C13" s="618"/>
      <c r="D13" s="53" t="s">
        <v>844</v>
      </c>
      <c r="E13" s="46">
        <v>0.3</v>
      </c>
      <c r="F13" s="96" t="s">
        <v>839</v>
      </c>
      <c r="G13" s="96" t="s">
        <v>52</v>
      </c>
      <c r="H13" s="69" t="s">
        <v>845</v>
      </c>
      <c r="I13" s="344">
        <v>45045</v>
      </c>
      <c r="J13" s="345">
        <v>45227</v>
      </c>
      <c r="K13" s="299" t="s">
        <v>37</v>
      </c>
      <c r="L13" s="299" t="s">
        <v>841</v>
      </c>
      <c r="M13" s="299"/>
      <c r="N13" s="244">
        <v>0</v>
      </c>
      <c r="O13" s="464"/>
      <c r="P13" s="55">
        <f>MIN(IF($P$7-$I$13&lt;0,0,($P$7-$I$13)/($J$13-$I$13)),1)</f>
        <v>0</v>
      </c>
      <c r="Q13" s="464"/>
      <c r="R13" s="299" t="s">
        <v>846</v>
      </c>
      <c r="S13" s="299" t="s">
        <v>847</v>
      </c>
      <c r="T13" s="299" t="s">
        <v>832</v>
      </c>
      <c r="U13" s="244">
        <v>1</v>
      </c>
      <c r="V13" s="464"/>
      <c r="W13" s="55">
        <f>MIN(IF($W$7-$I$13&lt;0,0,($W$7-$I$13)/($J$13-$I$13)),1)</f>
        <v>0.34065934065934067</v>
      </c>
      <c r="X13" s="629"/>
    </row>
    <row r="14" spans="1:24" s="97" customFormat="1" ht="75" customHeight="1" x14ac:dyDescent="0.25">
      <c r="A14" s="93">
        <v>3</v>
      </c>
      <c r="B14" s="95" t="s">
        <v>848</v>
      </c>
      <c r="C14" s="52">
        <v>0.11</v>
      </c>
      <c r="D14" s="95" t="s">
        <v>849</v>
      </c>
      <c r="E14" s="9">
        <v>1</v>
      </c>
      <c r="F14" s="95" t="s">
        <v>821</v>
      </c>
      <c r="G14" s="95" t="s">
        <v>49</v>
      </c>
      <c r="H14" s="8" t="s">
        <v>850</v>
      </c>
      <c r="I14" s="6">
        <v>44927</v>
      </c>
      <c r="J14" s="6">
        <v>45275</v>
      </c>
      <c r="K14" s="299" t="s">
        <v>851</v>
      </c>
      <c r="L14" s="299" t="s">
        <v>852</v>
      </c>
      <c r="M14" s="299"/>
      <c r="N14" s="244">
        <v>0.25</v>
      </c>
      <c r="O14" s="55">
        <f>+N14*E14*C14</f>
        <v>2.75E-2</v>
      </c>
      <c r="P14" s="55">
        <f>MIN(IF($P$7-$I$14&lt;0,0,($P$7-$I$14)/($J$14-$I$14)),1)</f>
        <v>0.2557471264367816</v>
      </c>
      <c r="Q14" s="55">
        <f>+P14*E14*C14</f>
        <v>2.8132183908045977E-2</v>
      </c>
      <c r="R14" s="299" t="s">
        <v>853</v>
      </c>
      <c r="S14" s="299" t="s">
        <v>854</v>
      </c>
      <c r="T14" s="299" t="s">
        <v>855</v>
      </c>
      <c r="U14" s="244">
        <v>1</v>
      </c>
      <c r="V14" s="55">
        <f>+U14*E14*C14</f>
        <v>0.11</v>
      </c>
      <c r="W14" s="55">
        <f>MIN(IF($W$7-$I$14&lt;0,0,($W$7-$I$14)/($J$14-$I$14)),1)</f>
        <v>0.51724137931034486</v>
      </c>
      <c r="X14" s="391">
        <f>+W14*E14*C14</f>
        <v>5.6896551724137934E-2</v>
      </c>
    </row>
    <row r="15" spans="1:24" s="97" customFormat="1" ht="143.25" customHeight="1" x14ac:dyDescent="0.25">
      <c r="A15" s="93">
        <v>4</v>
      </c>
      <c r="B15" s="95" t="s">
        <v>856</v>
      </c>
      <c r="C15" s="52">
        <v>0.11</v>
      </c>
      <c r="D15" s="95" t="s">
        <v>856</v>
      </c>
      <c r="E15" s="9">
        <v>1</v>
      </c>
      <c r="F15" s="95" t="s">
        <v>821</v>
      </c>
      <c r="G15" s="95" t="s">
        <v>822</v>
      </c>
      <c r="H15" s="8" t="s">
        <v>857</v>
      </c>
      <c r="I15" s="6">
        <v>44958</v>
      </c>
      <c r="J15" s="3">
        <v>45275</v>
      </c>
      <c r="K15" s="299" t="s">
        <v>858</v>
      </c>
      <c r="L15" s="299" t="s">
        <v>859</v>
      </c>
      <c r="M15" s="299"/>
      <c r="N15" s="244">
        <v>0.33329999999999999</v>
      </c>
      <c r="O15" s="55">
        <f>+N15*E15*C15</f>
        <v>3.6663000000000001E-2</v>
      </c>
      <c r="P15" s="55">
        <f>MIN(IF($P$7-$I$15&lt;0,0,($P$7-$I$15)/($J$15-$I$15)),1)</f>
        <v>0.18296529968454259</v>
      </c>
      <c r="Q15" s="55">
        <f>+P15*E15*C15</f>
        <v>2.0126182965299683E-2</v>
      </c>
      <c r="R15" s="299"/>
      <c r="S15" s="309" t="s">
        <v>860</v>
      </c>
      <c r="T15" s="309" t="s">
        <v>861</v>
      </c>
      <c r="U15" s="244">
        <v>0</v>
      </c>
      <c r="V15" s="55">
        <f>+U15*E15*C15</f>
        <v>0</v>
      </c>
      <c r="W15" s="55">
        <f>MIN(IF($W$7-$I$15&lt;0,0,($W$7-$I$15)/($J$15-$I$15)),1)</f>
        <v>0.47003154574132494</v>
      </c>
      <c r="X15" s="420">
        <f>+W15*E15*C15</f>
        <v>5.1703470031545747E-2</v>
      </c>
    </row>
    <row r="16" spans="1:24" ht="76.5" customHeight="1" x14ac:dyDescent="0.25">
      <c r="A16" s="93">
        <v>5</v>
      </c>
      <c r="B16" s="95" t="s">
        <v>862</v>
      </c>
      <c r="C16" s="55">
        <v>0.11</v>
      </c>
      <c r="D16" s="95" t="s">
        <v>862</v>
      </c>
      <c r="E16" s="55">
        <v>1</v>
      </c>
      <c r="F16" s="95" t="s">
        <v>821</v>
      </c>
      <c r="G16" s="95" t="s">
        <v>822</v>
      </c>
      <c r="H16" s="8" t="s">
        <v>850</v>
      </c>
      <c r="I16" s="6">
        <v>44927</v>
      </c>
      <c r="J16" s="3">
        <v>45275</v>
      </c>
      <c r="K16" s="299" t="s">
        <v>851</v>
      </c>
      <c r="L16" s="11" t="s">
        <v>863</v>
      </c>
      <c r="M16" s="303"/>
      <c r="N16" s="244">
        <v>0.25</v>
      </c>
      <c r="O16" s="55">
        <f>+N16*E16*C16</f>
        <v>2.75E-2</v>
      </c>
      <c r="P16" s="55">
        <f>MIN(IF($P$7-$I$16&lt;0,0,($P$7-$I$16)/($J$16-$I$16)),1)</f>
        <v>0.2557471264367816</v>
      </c>
      <c r="Q16" s="55">
        <f>+P16*E16*C16</f>
        <v>2.8132183908045977E-2</v>
      </c>
      <c r="R16" s="299" t="s">
        <v>853</v>
      </c>
      <c r="S16" s="299" t="s">
        <v>864</v>
      </c>
      <c r="T16" s="11" t="s">
        <v>865</v>
      </c>
      <c r="U16" s="244">
        <v>1</v>
      </c>
      <c r="V16" s="55">
        <f>+U16*E16*C16</f>
        <v>0.11</v>
      </c>
      <c r="W16" s="429">
        <f>MIN(IF($W$7-$I$16&lt;0,0,($W$7-$I$16)/($J$16-$I$16)),1)</f>
        <v>0.51724137931034486</v>
      </c>
      <c r="X16" s="430">
        <f>+W16*E16*C16</f>
        <v>5.6896551724137934E-2</v>
      </c>
    </row>
    <row r="17" spans="1:25" ht="137.25" customHeight="1" x14ac:dyDescent="0.25">
      <c r="A17" s="610">
        <v>6</v>
      </c>
      <c r="B17" s="611" t="s">
        <v>866</v>
      </c>
      <c r="C17" s="613">
        <v>0.11</v>
      </c>
      <c r="D17" s="8" t="s">
        <v>867</v>
      </c>
      <c r="E17" s="9">
        <v>0.5</v>
      </c>
      <c r="F17" s="8" t="s">
        <v>868</v>
      </c>
      <c r="G17" s="8" t="s">
        <v>49</v>
      </c>
      <c r="H17" s="28" t="s">
        <v>869</v>
      </c>
      <c r="I17" s="6">
        <v>45017</v>
      </c>
      <c r="J17" s="3">
        <v>45076</v>
      </c>
      <c r="K17" s="299" t="s">
        <v>37</v>
      </c>
      <c r="L17" s="299" t="s">
        <v>870</v>
      </c>
      <c r="M17" s="304">
        <v>0</v>
      </c>
      <c r="N17" s="244">
        <v>0</v>
      </c>
      <c r="O17" s="464">
        <f>+(N17*E17*C17)+(N18*E18*C17)</f>
        <v>0</v>
      </c>
      <c r="P17" s="55">
        <f>MIN(IF($P$7-$I$17&lt;0,0,($P$7-$I$17)/($J$17-$I$17)),1)</f>
        <v>0</v>
      </c>
      <c r="Q17" s="464">
        <f>+(P17*E17*C17)+(P18*E18*C17)</f>
        <v>0</v>
      </c>
      <c r="R17" s="299" t="s">
        <v>871</v>
      </c>
      <c r="S17" s="299" t="s">
        <v>872</v>
      </c>
      <c r="T17" s="419" t="s">
        <v>826</v>
      </c>
      <c r="U17" s="244">
        <v>1</v>
      </c>
      <c r="V17" s="464">
        <f>+(U17*E17*C17)+(U18*E18*C17)</f>
        <v>0.11</v>
      </c>
      <c r="W17" s="429">
        <f>MIN(IF($W$7-$I$17&lt;0,0,($W$7-$I$17)/($J$17-$I$17)),1)</f>
        <v>1</v>
      </c>
      <c r="X17" s="630">
        <f>+(W17*E17*C17)+(W18*E18*C17)</f>
        <v>0.11</v>
      </c>
    </row>
    <row r="18" spans="1:25" ht="105" customHeight="1" x14ac:dyDescent="0.25">
      <c r="A18" s="610"/>
      <c r="B18" s="612"/>
      <c r="C18" s="614"/>
      <c r="D18" s="8" t="s">
        <v>873</v>
      </c>
      <c r="E18" s="9">
        <v>0.5</v>
      </c>
      <c r="F18" s="8" t="s">
        <v>868</v>
      </c>
      <c r="G18" s="8" t="s">
        <v>49</v>
      </c>
      <c r="H18" s="8" t="s">
        <v>874</v>
      </c>
      <c r="I18" s="6">
        <v>45017</v>
      </c>
      <c r="J18" s="3">
        <v>45076</v>
      </c>
      <c r="K18" s="305" t="s">
        <v>875</v>
      </c>
      <c r="L18" s="299" t="s">
        <v>870</v>
      </c>
      <c r="M18" s="306">
        <v>0</v>
      </c>
      <c r="N18" s="244">
        <v>0</v>
      </c>
      <c r="O18" s="464"/>
      <c r="P18" s="55">
        <f>MIN(IF($P$7-$I$18&lt;0,0,($P$7-$I$18)/($J$18-$I$18)),1)</f>
        <v>0</v>
      </c>
      <c r="Q18" s="464"/>
      <c r="R18" s="299" t="s">
        <v>876</v>
      </c>
      <c r="S18" s="299" t="s">
        <v>877</v>
      </c>
      <c r="T18" s="419" t="s">
        <v>826</v>
      </c>
      <c r="U18" s="244">
        <v>1</v>
      </c>
      <c r="V18" s="464"/>
      <c r="W18" s="429">
        <f>MIN(IF($W$7-$I$18&lt;0,0,($W$7-$I$18)/($J$18-$I$18)),1)</f>
        <v>1</v>
      </c>
      <c r="X18" s="631"/>
    </row>
    <row r="19" spans="1:25" ht="91.5" customHeight="1" x14ac:dyDescent="0.25">
      <c r="A19" s="615">
        <v>7</v>
      </c>
      <c r="B19" s="514" t="s">
        <v>878</v>
      </c>
      <c r="C19" s="617">
        <v>0.11</v>
      </c>
      <c r="D19" s="54" t="s">
        <v>879</v>
      </c>
      <c r="E19" s="46">
        <v>0.2</v>
      </c>
      <c r="F19" s="69" t="s">
        <v>839</v>
      </c>
      <c r="G19" s="69" t="s">
        <v>880</v>
      </c>
      <c r="H19" s="69" t="s">
        <v>881</v>
      </c>
      <c r="I19" s="6">
        <v>45017</v>
      </c>
      <c r="J19" s="3">
        <v>45230</v>
      </c>
      <c r="K19" s="299" t="s">
        <v>37</v>
      </c>
      <c r="L19" s="299" t="s">
        <v>870</v>
      </c>
      <c r="M19" s="11"/>
      <c r="N19" s="244">
        <v>0</v>
      </c>
      <c r="O19" s="464">
        <f>+(N19*E19*C19)+(N20*E20*C19)+(N21*E21*C19)+(N22*E22*C19)+(N23*E23*C19)</f>
        <v>0</v>
      </c>
      <c r="P19" s="55">
        <f>MIN(IF($P$7-$I$19&lt;0,0,($P$7-$I$19)/($J$19-$I$19)),1)</f>
        <v>0</v>
      </c>
      <c r="Q19" s="464">
        <f>+(P19*E19*C19)+(P20*E20*C19)+(P21*E21*C19)</f>
        <v>0</v>
      </c>
      <c r="R19" s="303" t="s">
        <v>882</v>
      </c>
      <c r="S19" s="303" t="s">
        <v>883</v>
      </c>
      <c r="T19" s="299" t="s">
        <v>855</v>
      </c>
      <c r="U19" s="433">
        <v>1</v>
      </c>
      <c r="V19" s="464">
        <f>+(U19*E19*C19)+(U20*E20*C19)+(U21*E21*C19)+(U22*E22*C19)+(U23*E23*C19)</f>
        <v>0.11000000000000001</v>
      </c>
      <c r="W19" s="55">
        <f>MIN(IF($W$7-$I$19&lt;0,0,($W$7-$I$19)/($J$19-$I$19)),1)</f>
        <v>0.42253521126760563</v>
      </c>
      <c r="X19" s="627">
        <f>+(W19*E19*C19)+(W20*E20*C19)+(W21*E21*C19)+(W22*E22*C19)+(W23*E23*C19)</f>
        <v>4.6478873239436613E-2</v>
      </c>
    </row>
    <row r="20" spans="1:25" ht="76.5" customHeight="1" x14ac:dyDescent="0.25">
      <c r="A20" s="616"/>
      <c r="B20" s="516"/>
      <c r="C20" s="618"/>
      <c r="D20" s="54" t="s">
        <v>884</v>
      </c>
      <c r="E20" s="46">
        <v>0.2</v>
      </c>
      <c r="F20" s="69" t="s">
        <v>839</v>
      </c>
      <c r="G20" s="69" t="s">
        <v>880</v>
      </c>
      <c r="H20" s="69" t="s">
        <v>885</v>
      </c>
      <c r="I20" s="6">
        <v>45017</v>
      </c>
      <c r="J20" s="3">
        <v>45230</v>
      </c>
      <c r="K20" s="299" t="s">
        <v>37</v>
      </c>
      <c r="L20" s="299" t="s">
        <v>870</v>
      </c>
      <c r="M20" s="11"/>
      <c r="N20" s="244">
        <v>0</v>
      </c>
      <c r="O20" s="464"/>
      <c r="P20" s="55">
        <f>MIN(IF($P$7-$I$20&lt;0,0,($P$7-$I$20)/($J$20-$I$20)),1)</f>
        <v>0</v>
      </c>
      <c r="Q20" s="464"/>
      <c r="R20" s="303" t="s">
        <v>886</v>
      </c>
      <c r="S20" s="303" t="s">
        <v>887</v>
      </c>
      <c r="T20" s="299" t="s">
        <v>855</v>
      </c>
      <c r="U20" s="265">
        <v>1</v>
      </c>
      <c r="V20" s="464"/>
      <c r="W20" s="55">
        <f>MIN(IF($W$7-$I$20&lt;0,0,($W$7-$I$20)/($J$20-$I$20)),1)</f>
        <v>0.42253521126760563</v>
      </c>
      <c r="X20" s="627"/>
    </row>
    <row r="21" spans="1:25" ht="76.5" customHeight="1" x14ac:dyDescent="0.25">
      <c r="A21" s="616"/>
      <c r="B21" s="516"/>
      <c r="C21" s="618"/>
      <c r="D21" s="54" t="s">
        <v>888</v>
      </c>
      <c r="E21" s="46">
        <v>0.2</v>
      </c>
      <c r="F21" s="69" t="s">
        <v>839</v>
      </c>
      <c r="G21" s="69" t="s">
        <v>880</v>
      </c>
      <c r="H21" s="69" t="s">
        <v>889</v>
      </c>
      <c r="I21" s="6">
        <v>45017</v>
      </c>
      <c r="J21" s="3">
        <v>45230</v>
      </c>
      <c r="K21" s="299" t="s">
        <v>37</v>
      </c>
      <c r="L21" s="299" t="s">
        <v>870</v>
      </c>
      <c r="M21" s="11"/>
      <c r="N21" s="244">
        <v>0</v>
      </c>
      <c r="O21" s="464"/>
      <c r="P21" s="55">
        <f>MIN(IF($P$7-$I$21&lt;0,0,($P$7-$I$21)/($J$21-$I$21)),1)</f>
        <v>0</v>
      </c>
      <c r="Q21" s="464"/>
      <c r="R21" s="303" t="s">
        <v>890</v>
      </c>
      <c r="S21" s="303" t="s">
        <v>891</v>
      </c>
      <c r="T21" s="299" t="s">
        <v>855</v>
      </c>
      <c r="U21" s="434">
        <v>1</v>
      </c>
      <c r="V21" s="464"/>
      <c r="W21" s="55">
        <f>MIN(IF($W$7-$I$21&lt;0,0,($W$7-$I$21)/($J$21-$I$21)),1)</f>
        <v>0.42253521126760563</v>
      </c>
      <c r="X21" s="627"/>
    </row>
    <row r="22" spans="1:25" ht="120" x14ac:dyDescent="0.25">
      <c r="A22" s="616"/>
      <c r="B22" s="516"/>
      <c r="C22" s="618"/>
      <c r="D22" s="54" t="s">
        <v>892</v>
      </c>
      <c r="E22" s="46">
        <v>0.2</v>
      </c>
      <c r="F22" s="69" t="s">
        <v>839</v>
      </c>
      <c r="G22" s="69" t="s">
        <v>880</v>
      </c>
      <c r="H22" s="69" t="s">
        <v>893</v>
      </c>
      <c r="I22" s="6">
        <v>45017</v>
      </c>
      <c r="J22" s="3">
        <v>45230</v>
      </c>
      <c r="K22" s="299" t="s">
        <v>37</v>
      </c>
      <c r="L22" s="299" t="s">
        <v>870</v>
      </c>
      <c r="M22" s="11"/>
      <c r="N22" s="244">
        <v>0</v>
      </c>
      <c r="O22" s="464"/>
      <c r="P22" s="55">
        <f>MIN(IF($P$7-$I$22&lt;0,0,($P$7-$I$22)/($J$22-$I$22)),1)</f>
        <v>0</v>
      </c>
      <c r="Q22" s="464"/>
      <c r="R22" s="303" t="s">
        <v>894</v>
      </c>
      <c r="S22" s="303" t="s">
        <v>895</v>
      </c>
      <c r="T22" s="299" t="s">
        <v>896</v>
      </c>
      <c r="U22" s="265">
        <v>1</v>
      </c>
      <c r="V22" s="464"/>
      <c r="W22" s="55">
        <f>MIN(IF($W$7-$I$22&lt;0,0,($W$7-$I$22)/($J$22-$I$22)),1)</f>
        <v>0.42253521126760563</v>
      </c>
      <c r="X22" s="627"/>
    </row>
    <row r="23" spans="1:25" ht="48" customHeight="1" x14ac:dyDescent="0.25">
      <c r="A23" s="616"/>
      <c r="B23" s="516"/>
      <c r="C23" s="618"/>
      <c r="D23" s="54" t="s">
        <v>897</v>
      </c>
      <c r="E23" s="46">
        <v>0.2</v>
      </c>
      <c r="F23" s="69" t="s">
        <v>839</v>
      </c>
      <c r="G23" s="69" t="s">
        <v>880</v>
      </c>
      <c r="H23" s="69" t="s">
        <v>898</v>
      </c>
      <c r="I23" s="6">
        <v>45017</v>
      </c>
      <c r="J23" s="3">
        <v>45230</v>
      </c>
      <c r="K23" s="299" t="s">
        <v>37</v>
      </c>
      <c r="L23" s="299" t="s">
        <v>870</v>
      </c>
      <c r="M23" s="11"/>
      <c r="N23" s="244">
        <v>0</v>
      </c>
      <c r="O23" s="464"/>
      <c r="P23" s="55">
        <f>MIN(IF($P$7-$I$23&lt;0,0,($P$7-$I$23)/($J$23-$I$23)),1)</f>
        <v>0</v>
      </c>
      <c r="Q23" s="464"/>
      <c r="R23" s="299" t="s">
        <v>899</v>
      </c>
      <c r="S23" s="299" t="s">
        <v>900</v>
      </c>
      <c r="T23" s="299" t="s">
        <v>855</v>
      </c>
      <c r="U23" s="265">
        <v>1</v>
      </c>
      <c r="V23" s="464"/>
      <c r="W23" s="55">
        <f>MIN(IF($W$7-$I$23&lt;0,0,($W$7-$I$23)/($J$23-$I$23)),1)</f>
        <v>0.42253521126760563</v>
      </c>
      <c r="X23" s="627"/>
    </row>
    <row r="24" spans="1:25" s="97" customFormat="1" ht="147" customHeight="1" x14ac:dyDescent="0.25">
      <c r="A24" s="621">
        <v>8</v>
      </c>
      <c r="B24" s="611" t="s">
        <v>901</v>
      </c>
      <c r="C24" s="617">
        <v>0.11</v>
      </c>
      <c r="D24" s="8" t="s">
        <v>902</v>
      </c>
      <c r="E24" s="46">
        <v>0.2</v>
      </c>
      <c r="F24" s="8" t="s">
        <v>903</v>
      </c>
      <c r="G24" s="8" t="s">
        <v>904</v>
      </c>
      <c r="H24" s="8" t="s">
        <v>905</v>
      </c>
      <c r="I24" s="6">
        <v>44928</v>
      </c>
      <c r="J24" s="3">
        <v>45291</v>
      </c>
      <c r="K24" s="96" t="s">
        <v>906</v>
      </c>
      <c r="L24" s="96" t="s">
        <v>907</v>
      </c>
      <c r="M24" s="96"/>
      <c r="N24" s="244">
        <v>0.45</v>
      </c>
      <c r="O24" s="464">
        <f>+(N24*E24*C24)+(N25*E25*C24)+(N26*E26*C24)+(N27*E27*C24)+(N28*E28*C24)</f>
        <v>3.4100000000000005E-2</v>
      </c>
      <c r="P24" s="55">
        <f>MIN(IF($P$7-$I$24&lt;0,0,($P$7-$I$24)/($J$24-$I$24)),1)</f>
        <v>0.24242424242424243</v>
      </c>
      <c r="Q24" s="464">
        <f>+(P24*E24*C24)+(P25*E25*C24)+(P26*E26*C24)+(P27*E27*C24)+(P28*E28*C24)</f>
        <v>3.8000000000000006E-2</v>
      </c>
      <c r="R24" s="96" t="s">
        <v>906</v>
      </c>
      <c r="S24" s="96" t="s">
        <v>908</v>
      </c>
      <c r="T24" s="417" t="s">
        <v>909</v>
      </c>
      <c r="U24" s="244">
        <v>0.55000000000000004</v>
      </c>
      <c r="V24" s="464">
        <f>+(U24*E24*C24)+(U25*E25*C24)+(U26*E26*C24)+(U27*E27*C24)+(U28*E28*C24)</f>
        <v>6.9300000000000014E-2</v>
      </c>
      <c r="W24" s="429">
        <f>MIN(IF($W$7-$I$24&lt;0,0,($W$7-$I$24)/($J$24-$I$24)),1)</f>
        <v>0.49311294765840219</v>
      </c>
      <c r="X24" s="632">
        <f>+(W24*E24*C24)+(W25*E25*C24)+(W26*E26*C24)+(W27*E27*C24)+(W28*E28*C24)</f>
        <v>5.454545454545455E-2</v>
      </c>
    </row>
    <row r="25" spans="1:25" s="97" customFormat="1" ht="147" customHeight="1" x14ac:dyDescent="0.25">
      <c r="A25" s="622"/>
      <c r="B25" s="624"/>
      <c r="C25" s="618"/>
      <c r="D25" s="8" t="s">
        <v>910</v>
      </c>
      <c r="E25" s="46">
        <v>0.2</v>
      </c>
      <c r="F25" s="8" t="s">
        <v>903</v>
      </c>
      <c r="G25" s="8" t="s">
        <v>904</v>
      </c>
      <c r="H25" s="8" t="s">
        <v>911</v>
      </c>
      <c r="I25" s="226">
        <v>44928</v>
      </c>
      <c r="J25" s="254">
        <v>45291</v>
      </c>
      <c r="K25" s="96" t="s">
        <v>912</v>
      </c>
      <c r="L25" s="96" t="s">
        <v>913</v>
      </c>
      <c r="M25" s="96"/>
      <c r="N25" s="244">
        <v>0.05</v>
      </c>
      <c r="O25" s="464"/>
      <c r="P25" s="55">
        <f>MIN(IF($P$7-$I$25&lt;0,0,($P$7-$I$25)/($J$25-$I$25)),1)</f>
        <v>0.24242424242424243</v>
      </c>
      <c r="Q25" s="464"/>
      <c r="R25" s="96" t="s">
        <v>914</v>
      </c>
      <c r="S25" s="96" t="s">
        <v>915</v>
      </c>
      <c r="T25" s="96" t="s">
        <v>916</v>
      </c>
      <c r="U25" s="244">
        <v>0.5</v>
      </c>
      <c r="V25" s="464"/>
      <c r="W25" s="429">
        <f>MIN(IF($W$7-$I$25&lt;0,0,($W$7-$I$25)/($J$25-$I$25)),1)</f>
        <v>0.49311294765840219</v>
      </c>
      <c r="X25" s="630"/>
      <c r="Y25" s="418"/>
    </row>
    <row r="26" spans="1:25" s="97" customFormat="1" ht="140.25" customHeight="1" x14ac:dyDescent="0.25">
      <c r="A26" s="622"/>
      <c r="B26" s="624"/>
      <c r="C26" s="618"/>
      <c r="D26" s="8" t="s">
        <v>917</v>
      </c>
      <c r="E26" s="46">
        <v>0.2</v>
      </c>
      <c r="F26" s="8" t="s">
        <v>903</v>
      </c>
      <c r="G26" s="8" t="s">
        <v>904</v>
      </c>
      <c r="H26" s="8" t="s">
        <v>918</v>
      </c>
      <c r="I26" s="3">
        <v>44928</v>
      </c>
      <c r="J26" s="254">
        <v>45291</v>
      </c>
      <c r="K26" s="96" t="s">
        <v>919</v>
      </c>
      <c r="L26" s="96" t="s">
        <v>920</v>
      </c>
      <c r="M26" s="96"/>
      <c r="N26" s="244">
        <v>0.05</v>
      </c>
      <c r="O26" s="464"/>
      <c r="P26" s="55">
        <f>MIN(IF($P$7-$I$26&lt;0,0,($P$7-$I$26)/($J$26-$I$26)),1)</f>
        <v>0.24242424242424243</v>
      </c>
      <c r="Q26" s="464"/>
      <c r="R26" s="96" t="s">
        <v>921</v>
      </c>
      <c r="S26" s="96" t="s">
        <v>915</v>
      </c>
      <c r="T26" s="96" t="s">
        <v>916</v>
      </c>
      <c r="U26" s="244">
        <v>0.5</v>
      </c>
      <c r="V26" s="464"/>
      <c r="W26" s="429">
        <f>MIN(IF($W$7-$I$26&lt;0,0,($W$7-$I$26)/($J$26-$I$26)),1)</f>
        <v>0.49311294765840219</v>
      </c>
      <c r="X26" s="630"/>
    </row>
    <row r="27" spans="1:25" s="97" customFormat="1" ht="82.5" customHeight="1" x14ac:dyDescent="0.2">
      <c r="A27" s="622"/>
      <c r="B27" s="624"/>
      <c r="C27" s="618"/>
      <c r="D27" s="8" t="s">
        <v>922</v>
      </c>
      <c r="E27" s="46">
        <v>0.2</v>
      </c>
      <c r="F27" s="8" t="s">
        <v>903</v>
      </c>
      <c r="G27" s="8" t="s">
        <v>904</v>
      </c>
      <c r="H27" s="8" t="s">
        <v>923</v>
      </c>
      <c r="I27" s="3">
        <v>44928</v>
      </c>
      <c r="J27" s="254">
        <v>44985</v>
      </c>
      <c r="K27" s="96" t="s">
        <v>924</v>
      </c>
      <c r="L27" s="96" t="s">
        <v>925</v>
      </c>
      <c r="M27" s="96"/>
      <c r="N27" s="244">
        <v>1</v>
      </c>
      <c r="O27" s="464"/>
      <c r="P27" s="55">
        <f>MIN(IF($P$7-$I$27&lt;0,0,($P$7-$I$27)/($J$27-$I$27)),1)</f>
        <v>1</v>
      </c>
      <c r="Q27" s="464"/>
      <c r="R27" s="96" t="s">
        <v>924</v>
      </c>
      <c r="S27" s="96" t="s">
        <v>925</v>
      </c>
      <c r="T27" s="419" t="s">
        <v>826</v>
      </c>
      <c r="U27" s="244">
        <v>1</v>
      </c>
      <c r="V27" s="464"/>
      <c r="W27" s="429">
        <f>MIN(IF($W$7-$I$27&lt;0,0,($W$7-$I$27)/($J$27-$I$27)),1)</f>
        <v>1</v>
      </c>
      <c r="X27" s="630"/>
    </row>
    <row r="28" spans="1:25" s="97" customFormat="1" ht="62.25" customHeight="1" x14ac:dyDescent="0.25">
      <c r="A28" s="623"/>
      <c r="B28" s="612"/>
      <c r="C28" s="625"/>
      <c r="D28" s="8" t="s">
        <v>926</v>
      </c>
      <c r="E28" s="46">
        <v>0.2</v>
      </c>
      <c r="F28" s="8" t="s">
        <v>903</v>
      </c>
      <c r="G28" s="8" t="s">
        <v>904</v>
      </c>
      <c r="H28" s="8" t="s">
        <v>927</v>
      </c>
      <c r="I28" s="3">
        <v>45109</v>
      </c>
      <c r="J28" s="254">
        <v>45291</v>
      </c>
      <c r="K28" s="70" t="s">
        <v>47</v>
      </c>
      <c r="L28" s="309" t="s">
        <v>841</v>
      </c>
      <c r="M28" s="96"/>
      <c r="N28" s="244">
        <v>0</v>
      </c>
      <c r="O28" s="464"/>
      <c r="P28" s="55">
        <f>MIN(IF($P$7-$I$28&lt;0,0,($P$7-$I$28)/($J$28-$I$28)),1)</f>
        <v>0</v>
      </c>
      <c r="Q28" s="464"/>
      <c r="R28" s="70" t="s">
        <v>928</v>
      </c>
      <c r="S28" s="309" t="s">
        <v>626</v>
      </c>
      <c r="T28" s="96" t="s">
        <v>929</v>
      </c>
      <c r="U28" s="244">
        <v>0.6</v>
      </c>
      <c r="V28" s="464"/>
      <c r="W28" s="429">
        <f>MIN(IF($W$7-$I$28&lt;0,0,($W$7-$I$28)/($J$28-$I$28)),1)</f>
        <v>0</v>
      </c>
      <c r="X28" s="631"/>
    </row>
    <row r="29" spans="1:25" s="97" customFormat="1" ht="85.5" customHeight="1" x14ac:dyDescent="0.2">
      <c r="A29" s="610">
        <v>9</v>
      </c>
      <c r="B29" s="620" t="s">
        <v>930</v>
      </c>
      <c r="C29" s="607">
        <v>0.11</v>
      </c>
      <c r="D29" s="227" t="s">
        <v>931</v>
      </c>
      <c r="E29" s="75">
        <v>0.8</v>
      </c>
      <c r="F29" s="8" t="s">
        <v>932</v>
      </c>
      <c r="G29" s="8"/>
      <c r="H29" s="69" t="s">
        <v>933</v>
      </c>
      <c r="I29" s="73">
        <v>44986</v>
      </c>
      <c r="J29" s="73">
        <v>45092</v>
      </c>
      <c r="K29" s="96" t="s">
        <v>934</v>
      </c>
      <c r="L29" s="96" t="s">
        <v>935</v>
      </c>
      <c r="M29" s="96"/>
      <c r="N29" s="244">
        <v>0.2</v>
      </c>
      <c r="O29" s="464">
        <f>+(N29*E29*C29)+(N30*E30*C29)+(N31*E31*C29)</f>
        <v>1.7600000000000005E-2</v>
      </c>
      <c r="P29" s="55">
        <f>MIN(IF($P$7-$I$29&lt;0,0,($P$7-$I$29)/($J$29-$I$29)),1)</f>
        <v>0.28301886792452829</v>
      </c>
      <c r="Q29" s="464">
        <f>+(P29*E29*C29)+(P30*E30*C29)+(P31*E31*C29)</f>
        <v>2.4905660377358491E-2</v>
      </c>
      <c r="R29" s="96" t="s">
        <v>934</v>
      </c>
      <c r="S29" s="96" t="s">
        <v>936</v>
      </c>
      <c r="T29" s="374" t="s">
        <v>929</v>
      </c>
      <c r="U29" s="244">
        <v>0.8</v>
      </c>
      <c r="V29" s="464">
        <f>+(U29*E29*C29)+(U30*E30*C29)+(U31*E31*C29)</f>
        <v>7.0950000000000013E-2</v>
      </c>
      <c r="W29" s="55">
        <f>MIN(IF($W$7-$I$26&lt;0,0,($W$7-$I$26)/($J$26-$I$26)),1)</f>
        <v>0.49311294765840219</v>
      </c>
      <c r="X29" s="633">
        <f>+(W29*E29*C29)+(W30*E30*C29)+(W31*E31*C29)</f>
        <v>5.4393939393939397E-2</v>
      </c>
    </row>
    <row r="30" spans="1:25" ht="50.25" customHeight="1" x14ac:dyDescent="0.25">
      <c r="A30" s="610"/>
      <c r="B30" s="620"/>
      <c r="C30" s="607"/>
      <c r="D30" s="227" t="s">
        <v>937</v>
      </c>
      <c r="E30" s="75">
        <v>0.1</v>
      </c>
      <c r="F30" s="8" t="s">
        <v>932</v>
      </c>
      <c r="G30" s="8"/>
      <c r="H30" s="69" t="s">
        <v>938</v>
      </c>
      <c r="I30" s="73">
        <v>45093</v>
      </c>
      <c r="J30" s="73">
        <v>45107</v>
      </c>
      <c r="K30" s="299" t="s">
        <v>37</v>
      </c>
      <c r="L30" s="299" t="s">
        <v>939</v>
      </c>
      <c r="M30" s="11"/>
      <c r="N30" s="244">
        <v>0</v>
      </c>
      <c r="O30" s="464"/>
      <c r="P30" s="55">
        <f>MIN(IF($P$7-$I$30&lt;0,0,($P$7-$I$30)/($J$30-$I$30)),1)</f>
        <v>0</v>
      </c>
      <c r="Q30" s="464"/>
      <c r="R30" s="299" t="s">
        <v>940</v>
      </c>
      <c r="S30" s="309" t="s">
        <v>941</v>
      </c>
      <c r="T30" s="374" t="s">
        <v>929</v>
      </c>
      <c r="U30" s="244">
        <v>0.05</v>
      </c>
      <c r="V30" s="464"/>
      <c r="W30" s="55">
        <f>MIN(IF($W$7-$I$27&lt;0,0,($W$7-$I$27)/($J$27-$I$27)),1)</f>
        <v>1</v>
      </c>
      <c r="X30" s="634"/>
    </row>
    <row r="31" spans="1:25" ht="49.5" customHeight="1" x14ac:dyDescent="0.25">
      <c r="A31" s="610"/>
      <c r="B31" s="620"/>
      <c r="C31" s="607"/>
      <c r="D31" s="69" t="s">
        <v>942</v>
      </c>
      <c r="E31" s="75">
        <v>0.1</v>
      </c>
      <c r="F31" s="8" t="s">
        <v>932</v>
      </c>
      <c r="G31" s="8"/>
      <c r="H31" s="69" t="s">
        <v>933</v>
      </c>
      <c r="I31" s="73">
        <v>45108</v>
      </c>
      <c r="J31" s="73">
        <v>45138</v>
      </c>
      <c r="K31" s="299" t="s">
        <v>37</v>
      </c>
      <c r="L31" s="299" t="s">
        <v>841</v>
      </c>
      <c r="M31" s="11"/>
      <c r="N31" s="244">
        <v>0</v>
      </c>
      <c r="O31" s="464"/>
      <c r="P31" s="55">
        <f>MIN(IF($P$7-$I$31&lt;0,0,($P$7-$I$31)/($J$31-$I$31)),1)</f>
        <v>0</v>
      </c>
      <c r="Q31" s="464"/>
      <c r="R31" s="299" t="s">
        <v>37</v>
      </c>
      <c r="S31" s="299" t="s">
        <v>841</v>
      </c>
      <c r="T31" s="11" t="s">
        <v>943</v>
      </c>
      <c r="U31" s="244">
        <v>0</v>
      </c>
      <c r="V31" s="464"/>
      <c r="W31" s="55">
        <f>MIN(IF($W$7-$I$28&lt;0,0,($W$7-$I$28)/($J$28-$I$28)),1)</f>
        <v>0</v>
      </c>
      <c r="X31" s="635"/>
    </row>
    <row r="32" spans="1:25" ht="27" x14ac:dyDescent="0.3">
      <c r="C32" s="255">
        <f>SUM(C9:C31)</f>
        <v>0.99999999999999989</v>
      </c>
      <c r="K32" s="307" t="s">
        <v>41</v>
      </c>
      <c r="L32" s="308"/>
      <c r="M32" s="307"/>
      <c r="N32" s="315">
        <f>(N9*E9*C9)+(N10*E10*C9)+(N11*E11*C9)+(N12*E12*C12)+(N13*E13*C12)+(N14*E14*C14)+(N15*E15*C15)+(N16*E16*C16)+(N17*E17*C17)+(N18*E18*C17)+(N19*E19*C19)+(N20*E20*C19)+(N21*E21*C19)+(N22*E22*C19)+(N23*E23*C19)+(N24*E24*C24)+(N25*E25*C24)+(N26*E26*C24)+(N27*E27*C24)+(N28*E28*C24)+(N29*E29*C29)+(N30*E30*C29)+(N31*E31*C29)</f>
        <v>0.17936299999999997</v>
      </c>
      <c r="O32" s="316">
        <f>SUM(O9:O31)</f>
        <v>0.17936299999999999</v>
      </c>
      <c r="P32" s="315">
        <f>+(P9*E9*C9)+(P10*E10*C9)+(P11*E11*C9)+(P12*E12*C12)+(P13*E13*C12)+P14*E14*C14+P15*E15*C15+P16*E16*C16+(P17*E17*C17)+(P18*E18*C17)+(P19*E19*C19)+(P20*E20*C19)+(P21*E21*C19)+(P22*E22*C19)+(P23*E23*C19)+(P24*E24*C24)+(P25*E25*C24)+(P26*E26*C24)+(P27*E27*C24)+(P28*E28*C24)+(P29*E29*C29)+(P30*E30*C29)+(P31*E31*C29)</f>
        <v>0.17529621115875013</v>
      </c>
      <c r="Q32" s="316">
        <f>SUM(Q9:Q31)</f>
        <v>0.17529621115875013</v>
      </c>
      <c r="R32" s="307" t="s">
        <v>41</v>
      </c>
      <c r="S32" s="308"/>
      <c r="T32" s="307"/>
      <c r="U32" s="431">
        <f>+(U9*E9*C9)+(U10*E10*C9)+(U11*E11*C9)+(U12*E12*C12)+(U13*E13*C12)+(U14*E14*C14)+(U15*E15*C15)+(U16*E16*C16)+(U17*E17*C17)+(U18*E18*C17)+(U19*E19*C19)+(U20*E20*C19)+(U21*E21*C19)+(U22*E22*C19)+(U23*E23*C19)+(U24*E24*C24)+(U25*E25*C24)+(U26*E26*C24)+(U27*E27*C24)+(U28*E28*C24)+(U29*E29*C29)+(U30*E30*C29)+(U31*E31*C29)</f>
        <v>0.79485000000000017</v>
      </c>
      <c r="V32" s="316">
        <f>SUM(V9:V31)</f>
        <v>0.79485000000000006</v>
      </c>
      <c r="W32" s="431">
        <f>+(W9*E9*C9)+(W10*E10*C9)+(W11*E11*C9)+(W12*E12*C12)+(W13*E13*C12)+(W14*E14*C14)+(W15*E15*C15)+(W16*E16*C16)+(W17*E17*C17)+(W18*E18*C17)+(W19*E19*C19)+(W20*E20*C19)+(W21*E21*C19)+(W22*E22*C19)+(W23*E23*C19)+(W24*E24*C24)+(W25*EB25*C24)+(W26*E26*C24)+(W27*E27*C24)+(W28*E28*C24)+(W29*E29*C29)+(W30*E30*C29)+(W31*E31*C29)</f>
        <v>0.57753888328269487</v>
      </c>
      <c r="X32" s="432">
        <f>SUM(X9:X31)</f>
        <v>0.58838736813117964</v>
      </c>
    </row>
    <row r="33" spans="5:27" x14ac:dyDescent="0.2">
      <c r="X33" s="389"/>
      <c r="Y33" s="137">
        <f>V32/X32</f>
        <v>1.3508957585622232</v>
      </c>
      <c r="Z33" s="435">
        <v>0.67700000000000005</v>
      </c>
      <c r="AA33" s="4" t="s">
        <v>944</v>
      </c>
    </row>
    <row r="34" spans="5:27" x14ac:dyDescent="0.2">
      <c r="E34" s="343" t="s">
        <v>53</v>
      </c>
      <c r="X34" s="389"/>
    </row>
  </sheetData>
  <protectedRanges>
    <protectedRange sqref="D8:H8" name="Simulado"/>
    <protectedRange sqref="E11 H9:H10 C9:E9 D10" name="Simulado_1"/>
    <protectedRange sqref="E10 C10 G13" name="Simulado_1_1"/>
    <protectedRange sqref="E18 C17:E17 H17" name="Simulado_1_2"/>
  </protectedRanges>
  <autoFilter ref="A8:WVL34" xr:uid="{1965F531-DB23-4ED1-B4AE-840F20DFD48A}"/>
  <mergeCells count="54">
    <mergeCell ref="X9:X11"/>
    <mergeCell ref="X12:X13"/>
    <mergeCell ref="X19:X23"/>
    <mergeCell ref="V29:V31"/>
    <mergeCell ref="V17:V18"/>
    <mergeCell ref="V19:V23"/>
    <mergeCell ref="V24:V28"/>
    <mergeCell ref="X17:X18"/>
    <mergeCell ref="X24:X28"/>
    <mergeCell ref="X29:X31"/>
    <mergeCell ref="R7:U7"/>
    <mergeCell ref="V9:V11"/>
    <mergeCell ref="V12:V13"/>
    <mergeCell ref="O29:O31"/>
    <mergeCell ref="Q29:Q31"/>
    <mergeCell ref="O24:O28"/>
    <mergeCell ref="Q24:Q28"/>
    <mergeCell ref="K7:N7"/>
    <mergeCell ref="O9:O11"/>
    <mergeCell ref="Q9:Q11"/>
    <mergeCell ref="O19:O23"/>
    <mergeCell ref="Q19:Q23"/>
    <mergeCell ref="O17:O18"/>
    <mergeCell ref="Q17:Q18"/>
    <mergeCell ref="O12:O13"/>
    <mergeCell ref="Q12:Q13"/>
    <mergeCell ref="A29:A31"/>
    <mergeCell ref="B29:B31"/>
    <mergeCell ref="C29:C31"/>
    <mergeCell ref="A19:A23"/>
    <mergeCell ref="B19:B23"/>
    <mergeCell ref="C19:C23"/>
    <mergeCell ref="A24:A28"/>
    <mergeCell ref="B24:B28"/>
    <mergeCell ref="C24:C28"/>
    <mergeCell ref="A5:C5"/>
    <mergeCell ref="D5:J5"/>
    <mergeCell ref="A17:A18"/>
    <mergeCell ref="B17:B18"/>
    <mergeCell ref="C17:C18"/>
    <mergeCell ref="A12:A13"/>
    <mergeCell ref="B12:B13"/>
    <mergeCell ref="C12:C13"/>
    <mergeCell ref="A6:C6"/>
    <mergeCell ref="D6:J6"/>
    <mergeCell ref="A7:J7"/>
    <mergeCell ref="A9:A11"/>
    <mergeCell ref="B9:B11"/>
    <mergeCell ref="C9:C11"/>
    <mergeCell ref="A2:J2"/>
    <mergeCell ref="A3:C3"/>
    <mergeCell ref="D3:J3"/>
    <mergeCell ref="A4:C4"/>
    <mergeCell ref="D4:J4"/>
  </mergeCells>
  <printOptions horizontalCentered="1"/>
  <pageMargins left="0.19685039370078741" right="0" top="0.74803149606299213" bottom="0.74803149606299213" header="0.31496062992125984" footer="0.31496062992125984"/>
  <pageSetup paperSize="5" fitToHeight="2" orientation="landscape" horizontalDpi="4294967292" verticalDpi="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A2B15-3493-4E46-9058-B7E442F12D65}">
  <dimension ref="A1:Y33"/>
  <sheetViews>
    <sheetView topLeftCell="N27" zoomScaleNormal="100" workbookViewId="0">
      <selection activeCell="T32" sqref="T32"/>
    </sheetView>
  </sheetViews>
  <sheetFormatPr baseColWidth="10" defaultColWidth="11.42578125" defaultRowHeight="12.75" x14ac:dyDescent="0.2"/>
  <cols>
    <col min="1" max="1" width="9" style="98" customWidth="1"/>
    <col min="2" max="2" width="32.140625" style="4" customWidth="1"/>
    <col min="3" max="3" width="43.140625" style="4" customWidth="1"/>
    <col min="4" max="4" width="12.28515625" style="137" customWidth="1"/>
    <col min="5" max="5" width="66.42578125" style="138" customWidth="1"/>
    <col min="6" max="6" width="11.42578125" style="139"/>
    <col min="7" max="7" width="15.28515625" style="4" customWidth="1"/>
    <col min="8" max="8" width="22.42578125" style="4" customWidth="1"/>
    <col min="9" max="9" width="30.5703125" style="4" customWidth="1"/>
    <col min="10" max="10" width="17.42578125" style="4" customWidth="1"/>
    <col min="11" max="11" width="17" style="4" customWidth="1"/>
    <col min="12" max="12" width="18.85546875" style="4" customWidth="1"/>
    <col min="13" max="13" width="50.42578125" style="4" customWidth="1"/>
    <col min="14" max="14" width="41" style="4" customWidth="1"/>
    <col min="15" max="16" width="11.42578125" style="4"/>
    <col min="17" max="17" width="14" style="4" customWidth="1"/>
    <col min="18" max="18" width="11.42578125" style="4"/>
    <col min="19" max="19" width="28.5703125" style="4" customWidth="1"/>
    <col min="20" max="20" width="55.28515625" style="4" customWidth="1"/>
    <col min="21" max="21" width="50.7109375" style="4" customWidth="1"/>
    <col min="22" max="23" width="11.42578125" style="4"/>
    <col min="24" max="24" width="25.5703125" style="4" customWidth="1"/>
    <col min="25" max="16384" width="11.42578125" style="4"/>
  </cols>
  <sheetData>
    <row r="1" spans="1:25" s="35" customFormat="1" ht="21" customHeight="1" x14ac:dyDescent="0.2">
      <c r="A1" s="124"/>
      <c r="B1" s="33"/>
      <c r="C1" s="118"/>
      <c r="D1" s="118"/>
      <c r="E1" s="33"/>
      <c r="F1" s="33"/>
      <c r="G1" s="119"/>
      <c r="H1" s="33"/>
      <c r="I1" s="34"/>
    </row>
    <row r="2" spans="1:25" s="35" customFormat="1" x14ac:dyDescent="0.2">
      <c r="A2" s="460" t="s">
        <v>7</v>
      </c>
      <c r="B2" s="461"/>
      <c r="C2" s="461"/>
      <c r="D2" s="461"/>
      <c r="E2" s="461"/>
      <c r="F2" s="461"/>
      <c r="G2" s="461"/>
      <c r="H2" s="36"/>
      <c r="I2" s="37"/>
    </row>
    <row r="3" spans="1:25" s="35" customFormat="1" x14ac:dyDescent="0.2">
      <c r="A3" s="453" t="s">
        <v>42</v>
      </c>
      <c r="B3" s="453"/>
      <c r="C3" s="453"/>
      <c r="D3" s="519" t="s">
        <v>142</v>
      </c>
      <c r="E3" s="519"/>
      <c r="F3" s="519"/>
      <c r="G3" s="519"/>
      <c r="H3" s="125"/>
      <c r="I3" s="125"/>
    </row>
    <row r="4" spans="1:25" s="40" customFormat="1" ht="15" customHeight="1" x14ac:dyDescent="0.25">
      <c r="A4" s="453" t="s">
        <v>13</v>
      </c>
      <c r="B4" s="453"/>
      <c r="C4" s="453"/>
      <c r="D4" s="502" t="s">
        <v>143</v>
      </c>
      <c r="E4" s="502"/>
      <c r="F4" s="502"/>
      <c r="G4" s="502"/>
      <c r="H4" s="502"/>
      <c r="I4" s="502"/>
    </row>
    <row r="5" spans="1:25" s="40" customFormat="1" ht="15" customHeight="1" x14ac:dyDescent="0.25">
      <c r="A5" s="453" t="s">
        <v>8</v>
      </c>
      <c r="B5" s="453"/>
      <c r="C5" s="453"/>
      <c r="D5" s="502" t="s">
        <v>144</v>
      </c>
      <c r="E5" s="502"/>
      <c r="F5" s="502"/>
      <c r="G5" s="502"/>
      <c r="H5" s="502"/>
      <c r="I5" s="502"/>
    </row>
    <row r="6" spans="1:25" s="40" customFormat="1" x14ac:dyDescent="0.25">
      <c r="A6" s="453" t="s">
        <v>14</v>
      </c>
      <c r="B6" s="453"/>
      <c r="C6" s="453"/>
      <c r="D6" s="499" t="s">
        <v>145</v>
      </c>
      <c r="E6" s="499"/>
      <c r="F6" s="499"/>
      <c r="G6" s="499"/>
      <c r="H6" s="69"/>
      <c r="I6" s="69"/>
    </row>
    <row r="7" spans="1:25" x14ac:dyDescent="0.2">
      <c r="A7" s="462"/>
      <c r="B7" s="462"/>
      <c r="C7" s="462"/>
      <c r="D7" s="462"/>
      <c r="E7" s="462"/>
      <c r="F7" s="462"/>
      <c r="G7" s="462"/>
      <c r="H7" s="462"/>
      <c r="I7" s="463"/>
    </row>
    <row r="8" spans="1:25" s="127" customFormat="1" ht="15" customHeight="1" x14ac:dyDescent="0.25">
      <c r="A8" s="126"/>
      <c r="C8" s="520" t="s">
        <v>146</v>
      </c>
      <c r="D8" s="521"/>
      <c r="E8" s="521"/>
      <c r="F8" s="521"/>
      <c r="G8" s="521"/>
      <c r="H8" s="521"/>
      <c r="I8" s="521"/>
      <c r="J8" s="521"/>
      <c r="K8" s="521"/>
      <c r="L8" s="457" t="s">
        <v>16</v>
      </c>
      <c r="M8" s="458"/>
      <c r="N8" s="458"/>
      <c r="O8" s="458"/>
      <c r="P8" s="228"/>
      <c r="Q8" s="228">
        <v>45016</v>
      </c>
      <c r="R8" s="229"/>
      <c r="S8" s="457" t="s">
        <v>44</v>
      </c>
      <c r="T8" s="458"/>
      <c r="U8" s="458"/>
      <c r="V8" s="458"/>
      <c r="W8" s="228"/>
      <c r="X8" s="228">
        <v>45107</v>
      </c>
      <c r="Y8" s="229"/>
    </row>
    <row r="9" spans="1:25" ht="38.25" x14ac:dyDescent="0.2">
      <c r="A9" s="120" t="s">
        <v>18</v>
      </c>
      <c r="B9" s="120" t="s">
        <v>147</v>
      </c>
      <c r="C9" s="120" t="s">
        <v>148</v>
      </c>
      <c r="D9" s="122" t="s">
        <v>20</v>
      </c>
      <c r="E9" s="120" t="s">
        <v>21</v>
      </c>
      <c r="F9" s="120" t="s">
        <v>149</v>
      </c>
      <c r="G9" s="120" t="s">
        <v>150</v>
      </c>
      <c r="H9" s="120" t="s">
        <v>151</v>
      </c>
      <c r="I9" s="120" t="s">
        <v>152</v>
      </c>
      <c r="J9" s="120" t="s">
        <v>26</v>
      </c>
      <c r="K9" s="120" t="s">
        <v>43</v>
      </c>
      <c r="L9" s="237" t="s">
        <v>28</v>
      </c>
      <c r="M9" s="237" t="s">
        <v>29</v>
      </c>
      <c r="N9" s="237" t="s">
        <v>30</v>
      </c>
      <c r="O9" s="243" t="s">
        <v>31</v>
      </c>
      <c r="P9" s="236" t="s">
        <v>32</v>
      </c>
      <c r="Q9" s="231" t="s">
        <v>33</v>
      </c>
      <c r="R9" s="230" t="s">
        <v>34</v>
      </c>
      <c r="S9" s="237" t="s">
        <v>28</v>
      </c>
      <c r="T9" s="237" t="s">
        <v>29</v>
      </c>
      <c r="U9" s="237" t="s">
        <v>30</v>
      </c>
      <c r="V9" s="243" t="s">
        <v>31</v>
      </c>
      <c r="W9" s="236" t="s">
        <v>32</v>
      </c>
      <c r="X9" s="231" t="s">
        <v>33</v>
      </c>
      <c r="Y9" s="230" t="s">
        <v>34</v>
      </c>
    </row>
    <row r="10" spans="1:25" ht="107.25" customHeight="1" x14ac:dyDescent="0.2">
      <c r="A10" s="507">
        <v>1</v>
      </c>
      <c r="B10" s="508" t="s">
        <v>153</v>
      </c>
      <c r="C10" s="487" t="s">
        <v>154</v>
      </c>
      <c r="D10" s="510">
        <v>0.08</v>
      </c>
      <c r="E10" s="54" t="s">
        <v>155</v>
      </c>
      <c r="F10" s="129">
        <v>0.35</v>
      </c>
      <c r="G10" s="487" t="s">
        <v>156</v>
      </c>
      <c r="H10" s="487" t="s">
        <v>49</v>
      </c>
      <c r="I10" s="69" t="s">
        <v>157</v>
      </c>
      <c r="J10" s="130">
        <v>44958</v>
      </c>
      <c r="K10" s="130">
        <v>45260</v>
      </c>
      <c r="L10" s="70" t="s">
        <v>158</v>
      </c>
      <c r="M10" s="96" t="s">
        <v>159</v>
      </c>
      <c r="N10" s="96" t="s">
        <v>160</v>
      </c>
      <c r="O10" s="244">
        <v>0.19</v>
      </c>
      <c r="P10" s="459">
        <f>(O10*F10*D10)+(O11*F11*D10)+(O12*F12*D10)</f>
        <v>1.5199999999999998E-2</v>
      </c>
      <c r="Q10" s="55">
        <f>MIN(IF($Q$8-$J$10&lt;0,0,($Q$8-$J$10)/($K$10-$J$10)),1)</f>
        <v>0.19205298013245034</v>
      </c>
      <c r="R10" s="459">
        <f>(Q10*F10*D10)+(Q11*F11*D10)+(Q12*F12*D10)+(Q13*F13*D10)</f>
        <v>1.5364238410596028E-2</v>
      </c>
      <c r="S10" s="70" t="s">
        <v>161</v>
      </c>
      <c r="T10" s="96" t="s">
        <v>162</v>
      </c>
      <c r="U10" s="96" t="s">
        <v>163</v>
      </c>
      <c r="V10" s="244">
        <v>0.49</v>
      </c>
      <c r="W10" s="459">
        <f>(V10*F10*D10)+(V11*F11*D10)+(V12*F12*D10)</f>
        <v>3.9199999999999999E-2</v>
      </c>
      <c r="X10" s="55">
        <f>MIN(IF($X$8-$J$10&lt;0,0,($X$8-$J$10)/($K$10-$J$10)),1)</f>
        <v>0.49337748344370863</v>
      </c>
      <c r="Y10" s="459">
        <f>(X10*F10*D10)+(X11*F11*D10)+(X12*F12*D10)</f>
        <v>3.9470198675496691E-2</v>
      </c>
    </row>
    <row r="11" spans="1:25" ht="166.5" customHeight="1" x14ac:dyDescent="0.2">
      <c r="A11" s="507"/>
      <c r="B11" s="512"/>
      <c r="C11" s="494"/>
      <c r="D11" s="513"/>
      <c r="E11" s="69" t="s">
        <v>164</v>
      </c>
      <c r="F11" s="52">
        <v>0.35</v>
      </c>
      <c r="G11" s="494"/>
      <c r="H11" s="494"/>
      <c r="I11" s="69" t="s">
        <v>165</v>
      </c>
      <c r="J11" s="130">
        <v>44958</v>
      </c>
      <c r="K11" s="130">
        <v>45260</v>
      </c>
      <c r="L11" s="70" t="s">
        <v>166</v>
      </c>
      <c r="M11" s="96" t="s">
        <v>167</v>
      </c>
      <c r="N11" s="96" t="s">
        <v>160</v>
      </c>
      <c r="O11" s="244">
        <v>0.19</v>
      </c>
      <c r="P11" s="459"/>
      <c r="Q11" s="55">
        <f>MIN(IF($Q$8-$J$11&lt;0,0,($Q$8-$J$11)/($K$11-$J$11)),1)</f>
        <v>0.19205298013245034</v>
      </c>
      <c r="R11" s="459"/>
      <c r="S11" s="70" t="s">
        <v>168</v>
      </c>
      <c r="T11" s="96" t="s">
        <v>169</v>
      </c>
      <c r="U11" s="96" t="s">
        <v>170</v>
      </c>
      <c r="V11" s="244">
        <v>0.49</v>
      </c>
      <c r="W11" s="459"/>
      <c r="X11" s="55">
        <f>MIN(IF($X$8-$J$11&lt;0,0,($X$8-$J$11)/($K$11-$J$11)),1)</f>
        <v>0.49337748344370863</v>
      </c>
      <c r="Y11" s="459"/>
    </row>
    <row r="12" spans="1:25" ht="177" customHeight="1" x14ac:dyDescent="0.2">
      <c r="A12" s="507"/>
      <c r="B12" s="512"/>
      <c r="C12" s="495"/>
      <c r="D12" s="511"/>
      <c r="E12" s="54" t="s">
        <v>171</v>
      </c>
      <c r="F12" s="52">
        <v>0.3</v>
      </c>
      <c r="G12" s="495"/>
      <c r="H12" s="495"/>
      <c r="I12" s="69" t="s">
        <v>172</v>
      </c>
      <c r="J12" s="130">
        <v>44958</v>
      </c>
      <c r="K12" s="130">
        <v>45260</v>
      </c>
      <c r="L12" s="70" t="s">
        <v>173</v>
      </c>
      <c r="M12" s="96" t="s">
        <v>174</v>
      </c>
      <c r="N12" s="96" t="s">
        <v>175</v>
      </c>
      <c r="O12" s="244">
        <v>0.19</v>
      </c>
      <c r="P12" s="459"/>
      <c r="Q12" s="55">
        <f>MIN(IF($Q$8-$J$12&lt;0,0,($Q$8-$J$12)/($K$12-$J$12)),1)</f>
        <v>0.19205298013245034</v>
      </c>
      <c r="R12" s="459"/>
      <c r="S12" s="70" t="s">
        <v>173</v>
      </c>
      <c r="T12" s="96" t="s">
        <v>176</v>
      </c>
      <c r="U12" s="96" t="s">
        <v>177</v>
      </c>
      <c r="V12" s="244">
        <v>0.49</v>
      </c>
      <c r="W12" s="459"/>
      <c r="X12" s="55">
        <f>MIN(IF($X$8-$J$12&lt;0,0,($X$8-$J$12)/($K$12-$J$12)),1)</f>
        <v>0.49337748344370863</v>
      </c>
      <c r="Y12" s="459"/>
    </row>
    <row r="13" spans="1:25" ht="246" customHeight="1" x14ac:dyDescent="0.2">
      <c r="A13" s="131">
        <v>2</v>
      </c>
      <c r="B13" s="512"/>
      <c r="C13" s="96" t="s">
        <v>178</v>
      </c>
      <c r="D13" s="79">
        <v>0.08</v>
      </c>
      <c r="E13" s="54" t="s">
        <v>179</v>
      </c>
      <c r="F13" s="129">
        <v>1</v>
      </c>
      <c r="G13" s="70" t="s">
        <v>180</v>
      </c>
      <c r="H13" s="70" t="s">
        <v>49</v>
      </c>
      <c r="I13" s="69" t="s">
        <v>181</v>
      </c>
      <c r="J13" s="130">
        <v>45017</v>
      </c>
      <c r="K13" s="130">
        <v>45260</v>
      </c>
      <c r="L13" s="108" t="s">
        <v>182</v>
      </c>
      <c r="M13" s="96" t="s">
        <v>183</v>
      </c>
      <c r="N13" s="108" t="s">
        <v>47</v>
      </c>
      <c r="O13" s="244">
        <v>0</v>
      </c>
      <c r="P13" s="234">
        <f>+O13*F13*D13</f>
        <v>0</v>
      </c>
      <c r="Q13" s="55">
        <f>MIN(IF($Q$8-$J$13&lt;0,0,($Q$8-$J$13)/($K$13-$J$13)),1)</f>
        <v>0</v>
      </c>
      <c r="R13" s="234">
        <f>+Q13*F13*D13</f>
        <v>0</v>
      </c>
      <c r="S13" s="70" t="s">
        <v>184</v>
      </c>
      <c r="T13" s="96" t="s">
        <v>185</v>
      </c>
      <c r="U13" s="374" t="s">
        <v>186</v>
      </c>
      <c r="V13" s="244">
        <v>0.37</v>
      </c>
      <c r="W13" s="234">
        <f>+V13*F13*D13</f>
        <v>2.9600000000000001E-2</v>
      </c>
      <c r="X13" s="55">
        <f>MIN(IF($X$8-$J$13&lt;0,0,($X$8-$J$13)/($K$13-$J$13)),1)</f>
        <v>0.37037037037037035</v>
      </c>
      <c r="Y13" s="234">
        <f>+X13*F13*D13</f>
        <v>2.9629629629629627E-2</v>
      </c>
    </row>
    <row r="14" spans="1:25" ht="131.25" customHeight="1" x14ac:dyDescent="0.2">
      <c r="A14" s="507">
        <v>3</v>
      </c>
      <c r="B14" s="512"/>
      <c r="C14" s="514" t="s">
        <v>187</v>
      </c>
      <c r="D14" s="510">
        <v>0.08</v>
      </c>
      <c r="E14" s="54" t="s">
        <v>188</v>
      </c>
      <c r="F14" s="129">
        <v>0.5</v>
      </c>
      <c r="G14" s="487" t="s">
        <v>189</v>
      </c>
      <c r="H14" s="487" t="s">
        <v>49</v>
      </c>
      <c r="I14" s="56" t="s">
        <v>190</v>
      </c>
      <c r="J14" s="130">
        <v>44958</v>
      </c>
      <c r="K14" s="130">
        <v>45260</v>
      </c>
      <c r="L14" s="70" t="s">
        <v>191</v>
      </c>
      <c r="M14" s="96" t="s">
        <v>192</v>
      </c>
      <c r="N14" s="96" t="s">
        <v>193</v>
      </c>
      <c r="O14" s="244">
        <v>0.19</v>
      </c>
      <c r="P14" s="464">
        <f>+(O14*F14*D14)+(O15*F15*D14)</f>
        <v>1.52E-2</v>
      </c>
      <c r="Q14" s="55">
        <f>MIN(IF($Q$8-$J$14&lt;0,0,($Q$8-$J$14)/($K$14-$J$14)),1)</f>
        <v>0.19205298013245034</v>
      </c>
      <c r="R14" s="464">
        <f>+(Q14*F14*D14)+(Q15*F15*D14)</f>
        <v>1.5364238410596028E-2</v>
      </c>
      <c r="S14" s="70" t="s">
        <v>194</v>
      </c>
      <c r="T14" s="96" t="s">
        <v>195</v>
      </c>
      <c r="U14" s="96" t="s">
        <v>196</v>
      </c>
      <c r="V14" s="244">
        <v>0.49</v>
      </c>
      <c r="W14" s="464">
        <f>+(V14*F14*D14)+(V15*F15*D14)</f>
        <v>3.9199999999999999E-2</v>
      </c>
      <c r="X14" s="55">
        <f>MIN(IF($X$8-$J$14&lt;0,0,($X$8-$J$14)/($K$14-$J$14)),1)</f>
        <v>0.49337748344370863</v>
      </c>
      <c r="Y14" s="464">
        <f>+(X14*F14*D14)+(X15*F15*D14)</f>
        <v>3.9470198675496691E-2</v>
      </c>
    </row>
    <row r="15" spans="1:25" ht="192" customHeight="1" x14ac:dyDescent="0.2">
      <c r="A15" s="507"/>
      <c r="B15" s="512"/>
      <c r="C15" s="516"/>
      <c r="D15" s="511"/>
      <c r="E15" s="69" t="s">
        <v>197</v>
      </c>
      <c r="F15" s="129">
        <v>0.5</v>
      </c>
      <c r="G15" s="494"/>
      <c r="H15" s="494"/>
      <c r="I15" s="56" t="s">
        <v>198</v>
      </c>
      <c r="J15" s="130">
        <v>44958</v>
      </c>
      <c r="K15" s="130">
        <v>45260</v>
      </c>
      <c r="L15" s="70" t="s">
        <v>199</v>
      </c>
      <c r="M15" s="96" t="s">
        <v>200</v>
      </c>
      <c r="N15" s="96" t="s">
        <v>201</v>
      </c>
      <c r="O15" s="244">
        <v>0.19</v>
      </c>
      <c r="P15" s="464"/>
      <c r="Q15" s="55">
        <f>MIN(IF($Q$8-$J$15&lt;0,0,($Q$8-$J$15)/($K$15-$J$15)),1)</f>
        <v>0.19205298013245034</v>
      </c>
      <c r="R15" s="464"/>
      <c r="S15" s="70" t="s">
        <v>202</v>
      </c>
      <c r="T15" s="96" t="s">
        <v>203</v>
      </c>
      <c r="U15" s="96" t="s">
        <v>204</v>
      </c>
      <c r="V15" s="244">
        <v>0.49</v>
      </c>
      <c r="W15" s="464"/>
      <c r="X15" s="55">
        <f>MIN(IF($X$8-$J$15&lt;0,0,($X$8-$J$15)/($K$15-$J$15)),1)</f>
        <v>0.49337748344370863</v>
      </c>
      <c r="Y15" s="464"/>
    </row>
    <row r="16" spans="1:25" ht="110.25" customHeight="1" x14ac:dyDescent="0.2">
      <c r="A16" s="507">
        <v>4</v>
      </c>
      <c r="B16" s="512"/>
      <c r="C16" s="517" t="s">
        <v>205</v>
      </c>
      <c r="D16" s="492">
        <v>0.1</v>
      </c>
      <c r="E16" s="69" t="s">
        <v>206</v>
      </c>
      <c r="F16" s="129">
        <v>0.5</v>
      </c>
      <c r="G16" s="70" t="s">
        <v>180</v>
      </c>
      <c r="H16" s="70" t="s">
        <v>49</v>
      </c>
      <c r="I16" s="69" t="s">
        <v>207</v>
      </c>
      <c r="J16" s="130">
        <v>44958</v>
      </c>
      <c r="K16" s="130">
        <v>45260</v>
      </c>
      <c r="L16" s="70" t="s">
        <v>208</v>
      </c>
      <c r="M16" s="11" t="s">
        <v>209</v>
      </c>
      <c r="N16" s="96" t="s">
        <v>210</v>
      </c>
      <c r="O16" s="244">
        <v>0.19</v>
      </c>
      <c r="P16" s="464">
        <f>+(O16*F16*D16)+(O17*F17*D16)</f>
        <v>1.9000000000000003E-2</v>
      </c>
      <c r="Q16" s="245">
        <f>MIN(IF($Q$8-$J$16&lt;0,0,($Q$8-$J$16)/($K$16-$J$16)),1)</f>
        <v>0.19205298013245034</v>
      </c>
      <c r="R16" s="464">
        <f>+(Q16*F16*D16)+(Q17*F17*D16)</f>
        <v>1.9205298013245036E-2</v>
      </c>
      <c r="S16" s="70" t="s">
        <v>211</v>
      </c>
      <c r="T16" s="96" t="s">
        <v>212</v>
      </c>
      <c r="U16" s="96" t="s">
        <v>213</v>
      </c>
      <c r="V16" s="244">
        <v>0.49</v>
      </c>
      <c r="W16" s="464">
        <f>+(V16*F16*D16)+(V17*F17*D16)</f>
        <v>4.9000000000000002E-2</v>
      </c>
      <c r="X16" s="245">
        <f>MIN(IF($X$8-$J$16&lt;0,0,($X$8-$J$16)/($K$16-$J$16)),1)</f>
        <v>0.49337748344370863</v>
      </c>
      <c r="Y16" s="464">
        <f>+(X16*F16*D16)+(X17*F17*D16)</f>
        <v>4.9337748344370866E-2</v>
      </c>
    </row>
    <row r="17" spans="1:25" ht="102" customHeight="1" x14ac:dyDescent="0.2">
      <c r="A17" s="507"/>
      <c r="B17" s="509"/>
      <c r="C17" s="518"/>
      <c r="D17" s="493"/>
      <c r="E17" s="71" t="s">
        <v>214</v>
      </c>
      <c r="F17" s="129">
        <v>0.5</v>
      </c>
      <c r="G17" s="70" t="s">
        <v>180</v>
      </c>
      <c r="H17" s="70" t="s">
        <v>49</v>
      </c>
      <c r="I17" s="69" t="s">
        <v>215</v>
      </c>
      <c r="J17" s="130">
        <v>44958</v>
      </c>
      <c r="K17" s="130">
        <v>45260</v>
      </c>
      <c r="L17" s="70" t="s">
        <v>216</v>
      </c>
      <c r="M17" s="96" t="s">
        <v>217</v>
      </c>
      <c r="N17" s="96" t="s">
        <v>218</v>
      </c>
      <c r="O17" s="244">
        <v>0.19</v>
      </c>
      <c r="P17" s="464"/>
      <c r="Q17" s="55">
        <f>MIN(IF($Q$8-$J$17&lt;0,0,($Q$8-$J$17)/($K$17-$J$17)),1)</f>
        <v>0.19205298013245034</v>
      </c>
      <c r="R17" s="464"/>
      <c r="S17" s="70" t="s">
        <v>219</v>
      </c>
      <c r="T17" s="96" t="s">
        <v>220</v>
      </c>
      <c r="U17" s="96" t="s">
        <v>221</v>
      </c>
      <c r="V17" s="244">
        <v>0.49</v>
      </c>
      <c r="W17" s="464"/>
      <c r="X17" s="55">
        <f>MIN(IF($X$8-$J$17&lt;0,0,($X$8-$J$17)/($K$17-$J$17)),1)</f>
        <v>0.49337748344370863</v>
      </c>
      <c r="Y17" s="464"/>
    </row>
    <row r="18" spans="1:25" ht="108" customHeight="1" x14ac:dyDescent="0.2">
      <c r="A18" s="507">
        <v>5</v>
      </c>
      <c r="B18" s="508" t="s">
        <v>222</v>
      </c>
      <c r="C18" s="487" t="s">
        <v>223</v>
      </c>
      <c r="D18" s="510">
        <v>0.1</v>
      </c>
      <c r="E18" s="132" t="s">
        <v>224</v>
      </c>
      <c r="F18" s="129">
        <v>0.2</v>
      </c>
      <c r="G18" s="487" t="s">
        <v>225</v>
      </c>
      <c r="H18" s="487" t="s">
        <v>49</v>
      </c>
      <c r="I18" s="300" t="s">
        <v>226</v>
      </c>
      <c r="J18" s="130">
        <v>44958</v>
      </c>
      <c r="K18" s="130">
        <v>45260</v>
      </c>
      <c r="L18" s="70" t="s">
        <v>227</v>
      </c>
      <c r="M18" s="69" t="s">
        <v>228</v>
      </c>
      <c r="N18" s="96" t="s">
        <v>229</v>
      </c>
      <c r="O18" s="265">
        <v>0.19</v>
      </c>
      <c r="P18" s="464">
        <f>+(O18*F18*D18)+(O19*F19*D18)+(O20*F20*D18)+(O21*F21*D18)</f>
        <v>1.9000000000000003E-2</v>
      </c>
      <c r="Q18" s="55">
        <f>MIN(IF($Q$8-$J$18&lt;0,0,($Q$8-$J$18)/($K$18-$J$18)),1)</f>
        <v>0.19205298013245034</v>
      </c>
      <c r="R18" s="464">
        <f>+(Q18*F18*D18)+(Q19*F19*D18)+(Q20*F20*D18)+(Q21*F21*D18)</f>
        <v>1.9205298013245036E-2</v>
      </c>
      <c r="S18" s="70" t="s">
        <v>227</v>
      </c>
      <c r="T18" s="69" t="s">
        <v>230</v>
      </c>
      <c r="U18" s="96" t="s">
        <v>231</v>
      </c>
      <c r="V18" s="265">
        <v>0.49</v>
      </c>
      <c r="W18" s="464">
        <f>+(V18*F18*D18)+(V19*F19*D18)+(V20*F20*D18)+(V21*F21*D18)</f>
        <v>4.9000000000000009E-2</v>
      </c>
      <c r="X18" s="55">
        <f>MIN(IF($X$8-$J$18&lt;0,0,($X$8-$J$18)/($K$18-$J$18)),1)</f>
        <v>0.49337748344370863</v>
      </c>
      <c r="Y18" s="464">
        <f>+(X18*F18*D18)+(X19*F19*D18)+(X20*F20*D18)+(X21*F21*D18)</f>
        <v>4.9337748344370873E-2</v>
      </c>
    </row>
    <row r="19" spans="1:25" ht="106.5" customHeight="1" x14ac:dyDescent="0.2">
      <c r="A19" s="507"/>
      <c r="B19" s="512"/>
      <c r="C19" s="494"/>
      <c r="D19" s="513"/>
      <c r="E19" s="133" t="s">
        <v>232</v>
      </c>
      <c r="F19" s="129">
        <v>0.4</v>
      </c>
      <c r="G19" s="494"/>
      <c r="H19" s="494"/>
      <c r="I19" s="300" t="s">
        <v>233</v>
      </c>
      <c r="J19" s="130">
        <v>44958</v>
      </c>
      <c r="K19" s="130">
        <v>45260</v>
      </c>
      <c r="L19" s="70" t="s">
        <v>234</v>
      </c>
      <c r="M19" s="69" t="s">
        <v>235</v>
      </c>
      <c r="N19" s="96" t="s">
        <v>236</v>
      </c>
      <c r="O19" s="244">
        <v>0.19</v>
      </c>
      <c r="P19" s="464"/>
      <c r="Q19" s="55">
        <f>MIN(IF($Q$8-$J$19&lt;0,0,($Q$8-$J$19)/($K$19-$J$19)),1)</f>
        <v>0.19205298013245034</v>
      </c>
      <c r="R19" s="464"/>
      <c r="S19" s="70" t="s">
        <v>237</v>
      </c>
      <c r="T19" s="69" t="s">
        <v>238</v>
      </c>
      <c r="U19" s="96" t="s">
        <v>239</v>
      </c>
      <c r="V19" s="244">
        <v>0.49</v>
      </c>
      <c r="W19" s="464"/>
      <c r="X19" s="55">
        <f>MIN(IF($X$8-$J$19&lt;0,0,($X$8-$J$19)/($K$19-$J$19)),1)</f>
        <v>0.49337748344370863</v>
      </c>
      <c r="Y19" s="464"/>
    </row>
    <row r="20" spans="1:25" ht="112.5" customHeight="1" x14ac:dyDescent="0.2">
      <c r="A20" s="507"/>
      <c r="B20" s="512"/>
      <c r="C20" s="494"/>
      <c r="D20" s="513"/>
      <c r="E20" s="133" t="s">
        <v>240</v>
      </c>
      <c r="F20" s="129">
        <v>0.2</v>
      </c>
      <c r="G20" s="494"/>
      <c r="H20" s="494"/>
      <c r="I20" s="300" t="s">
        <v>241</v>
      </c>
      <c r="J20" s="130">
        <v>44958</v>
      </c>
      <c r="K20" s="130">
        <v>45260</v>
      </c>
      <c r="L20" s="70" t="s">
        <v>242</v>
      </c>
      <c r="M20" s="69" t="s">
        <v>243</v>
      </c>
      <c r="N20" s="96" t="s">
        <v>244</v>
      </c>
      <c r="O20" s="265">
        <v>0.19</v>
      </c>
      <c r="P20" s="464"/>
      <c r="Q20" s="55">
        <f>MIN(IF($Q$8-$J$20&lt;0,0,($Q$8-$J$20)/($K$20-$J$20)),1)</f>
        <v>0.19205298013245034</v>
      </c>
      <c r="R20" s="464"/>
      <c r="S20" s="70" t="s">
        <v>245</v>
      </c>
      <c r="T20" s="69" t="s">
        <v>246</v>
      </c>
      <c r="U20" s="96" t="s">
        <v>247</v>
      </c>
      <c r="V20" s="265">
        <v>0.49</v>
      </c>
      <c r="W20" s="464"/>
      <c r="X20" s="55">
        <f>MIN(IF($X$8-$J$20&lt;0,0,($X$8-$J$20)/($K$20-$J$20)),1)</f>
        <v>0.49337748344370863</v>
      </c>
      <c r="Y20" s="464"/>
    </row>
    <row r="21" spans="1:25" ht="68.25" customHeight="1" x14ac:dyDescent="0.2">
      <c r="A21" s="507"/>
      <c r="B21" s="512"/>
      <c r="C21" s="495"/>
      <c r="D21" s="511"/>
      <c r="E21" s="133" t="s">
        <v>248</v>
      </c>
      <c r="F21" s="129">
        <v>0.2</v>
      </c>
      <c r="G21" s="495"/>
      <c r="H21" s="495"/>
      <c r="I21" s="300" t="s">
        <v>226</v>
      </c>
      <c r="J21" s="130">
        <v>44958</v>
      </c>
      <c r="K21" s="130">
        <v>45260</v>
      </c>
      <c r="L21" s="70" t="s">
        <v>249</v>
      </c>
      <c r="M21" s="69" t="s">
        <v>250</v>
      </c>
      <c r="N21" s="96" t="s">
        <v>251</v>
      </c>
      <c r="O21" s="244">
        <v>0.19</v>
      </c>
      <c r="P21" s="464"/>
      <c r="Q21" s="55">
        <f>MIN(IF($Q$8-$J$21&lt;0,0,($Q$8-$J$21)/($K$21-$J$21)),1)</f>
        <v>0.19205298013245034</v>
      </c>
      <c r="R21" s="464"/>
      <c r="S21" s="70" t="s">
        <v>252</v>
      </c>
      <c r="T21" s="69" t="s">
        <v>250</v>
      </c>
      <c r="U21" s="96" t="s">
        <v>253</v>
      </c>
      <c r="V21" s="244">
        <v>0.49</v>
      </c>
      <c r="W21" s="464"/>
      <c r="X21" s="55">
        <f>MIN(IF($X$8-$J$21&lt;0,0,($X$8-$J$21)/($K$21-$J$21)),1)</f>
        <v>0.49337748344370863</v>
      </c>
      <c r="Y21" s="464"/>
    </row>
    <row r="22" spans="1:25" ht="68.25" customHeight="1" x14ac:dyDescent="0.2">
      <c r="A22" s="507">
        <v>6</v>
      </c>
      <c r="B22" s="512"/>
      <c r="C22" s="487" t="s">
        <v>254</v>
      </c>
      <c r="D22" s="510">
        <v>0.08</v>
      </c>
      <c r="E22" s="56" t="s">
        <v>255</v>
      </c>
      <c r="F22" s="129">
        <v>0.5</v>
      </c>
      <c r="G22" s="70" t="s">
        <v>256</v>
      </c>
      <c r="H22" s="70" t="s">
        <v>49</v>
      </c>
      <c r="I22" s="110" t="s">
        <v>257</v>
      </c>
      <c r="J22" s="130">
        <v>44958</v>
      </c>
      <c r="K22" s="130">
        <v>45260</v>
      </c>
      <c r="L22" s="70" t="s">
        <v>258</v>
      </c>
      <c r="M22" s="69" t="s">
        <v>259</v>
      </c>
      <c r="N22" s="96" t="s">
        <v>260</v>
      </c>
      <c r="O22" s="244">
        <v>0.19</v>
      </c>
      <c r="P22" s="464">
        <f>+(O23*F22*D22)+(O24*F23*D22)</f>
        <v>7.6E-3</v>
      </c>
      <c r="Q22" s="55">
        <f>MIN(IF($Q$8-$J$22&lt;0,0,($Q$8-$J$22)/($K$22-$J$22)),1)</f>
        <v>0.19205298013245034</v>
      </c>
      <c r="R22" s="479">
        <f>+(Q22*F22*D22)+(Q23*F23*D22)</f>
        <v>7.6821192052980141E-3</v>
      </c>
      <c r="S22" s="70" t="s">
        <v>258</v>
      </c>
      <c r="T22" s="69" t="s">
        <v>261</v>
      </c>
      <c r="U22" s="96" t="s">
        <v>262</v>
      </c>
      <c r="V22" s="244">
        <v>0.49</v>
      </c>
      <c r="W22" s="464">
        <f>+(V23*F22*D22)+(V24*F23*D22)</f>
        <v>3.44E-2</v>
      </c>
      <c r="X22" s="55">
        <f>MIN(IF($X$8-$J$22&lt;0,0,($X$8-$J$22)/($K$22-$J$22)),1)</f>
        <v>0.49337748344370863</v>
      </c>
      <c r="Y22" s="479">
        <f>+(X22*F22*D22)+(X23*F23*D22)</f>
        <v>3.4549914152563158E-2</v>
      </c>
    </row>
    <row r="23" spans="1:25" ht="159" customHeight="1" x14ac:dyDescent="0.2">
      <c r="A23" s="507"/>
      <c r="B23" s="512"/>
      <c r="C23" s="495"/>
      <c r="D23" s="511"/>
      <c r="E23" s="109" t="s">
        <v>263</v>
      </c>
      <c r="F23" s="129">
        <v>0.5</v>
      </c>
      <c r="G23" s="70" t="s">
        <v>256</v>
      </c>
      <c r="H23" s="70" t="s">
        <v>49</v>
      </c>
      <c r="I23" s="110" t="s">
        <v>264</v>
      </c>
      <c r="J23" s="130">
        <v>45017</v>
      </c>
      <c r="K23" s="130">
        <v>45260</v>
      </c>
      <c r="L23" s="70" t="s">
        <v>265</v>
      </c>
      <c r="M23" s="69" t="s">
        <v>266</v>
      </c>
      <c r="N23" s="96" t="s">
        <v>267</v>
      </c>
      <c r="O23" s="244">
        <v>0</v>
      </c>
      <c r="P23" s="479"/>
      <c r="Q23" s="45">
        <f>MIN(IF($Q$8-$J$23&lt;0,0,($Q$8-$J$23)/($K$23-$J$23)),1)</f>
        <v>0</v>
      </c>
      <c r="R23" s="481"/>
      <c r="S23" s="70" t="s">
        <v>268</v>
      </c>
      <c r="T23" s="69" t="s">
        <v>269</v>
      </c>
      <c r="U23" s="96" t="s">
        <v>270</v>
      </c>
      <c r="V23" s="244">
        <v>0.37</v>
      </c>
      <c r="W23" s="479"/>
      <c r="X23" s="45">
        <f>MIN(IF($X$8-$J$23&lt;0,0,($X$8-$J$23)/($K$23-$J$23)),1)</f>
        <v>0.37037037037037035</v>
      </c>
      <c r="Y23" s="481"/>
    </row>
    <row r="24" spans="1:25" ht="191.25" customHeight="1" x14ac:dyDescent="0.2">
      <c r="A24" s="507">
        <v>7</v>
      </c>
      <c r="B24" s="512"/>
      <c r="C24" s="514" t="s">
        <v>271</v>
      </c>
      <c r="D24" s="510">
        <v>0.08</v>
      </c>
      <c r="E24" s="134" t="s">
        <v>272</v>
      </c>
      <c r="F24" s="129">
        <v>0.5</v>
      </c>
      <c r="G24" s="70" t="s">
        <v>256</v>
      </c>
      <c r="H24" s="70" t="s">
        <v>49</v>
      </c>
      <c r="I24" s="96" t="s">
        <v>273</v>
      </c>
      <c r="J24" s="130">
        <v>44958</v>
      </c>
      <c r="K24" s="130">
        <v>45260</v>
      </c>
      <c r="L24" s="70" t="s">
        <v>274</v>
      </c>
      <c r="M24" s="96" t="s">
        <v>275</v>
      </c>
      <c r="N24" s="96" t="s">
        <v>276</v>
      </c>
      <c r="O24" s="244">
        <v>0.19</v>
      </c>
      <c r="P24" s="464">
        <f>+(O25*F24*D24)+(O26*F25*D24)</f>
        <v>1.52E-2</v>
      </c>
      <c r="Q24" s="45">
        <f>MIN(IF($Q$8-$J$24&lt;0,0,($Q$8-$J$24)/($K$24-$J$24)),1)</f>
        <v>0.19205298013245034</v>
      </c>
      <c r="R24" s="479">
        <f>+(Q24*F24*D24)+(Q25*F25*D24)</f>
        <v>1.5364238410596028E-2</v>
      </c>
      <c r="S24" s="70" t="s">
        <v>277</v>
      </c>
      <c r="T24" s="96" t="s">
        <v>278</v>
      </c>
      <c r="U24" s="96" t="s">
        <v>279</v>
      </c>
      <c r="V24" s="244">
        <v>0.49</v>
      </c>
      <c r="W24" s="464">
        <f>+(V25*F24*D24)+(V26*F25*D24)</f>
        <v>3.9199999999999999E-2</v>
      </c>
      <c r="X24" s="45">
        <f>MIN(IF($X$8-$J$24&lt;0,0,($X$8-$J$24)/($K$24-$J$24)),1)</f>
        <v>0.49337748344370863</v>
      </c>
      <c r="Y24" s="479">
        <f>+(X24*F24*D24)+(X25*F25*D24)</f>
        <v>3.9470198675496691E-2</v>
      </c>
    </row>
    <row r="25" spans="1:25" ht="141.75" customHeight="1" x14ac:dyDescent="0.2">
      <c r="A25" s="507"/>
      <c r="B25" s="512"/>
      <c r="C25" s="515"/>
      <c r="D25" s="511"/>
      <c r="E25" s="134" t="s">
        <v>280</v>
      </c>
      <c r="F25" s="129">
        <v>0.5</v>
      </c>
      <c r="G25" s="70" t="s">
        <v>256</v>
      </c>
      <c r="H25" s="70" t="s">
        <v>49</v>
      </c>
      <c r="I25" s="96" t="s">
        <v>281</v>
      </c>
      <c r="J25" s="130">
        <v>44958</v>
      </c>
      <c r="K25" s="130">
        <v>45260</v>
      </c>
      <c r="L25" s="70" t="s">
        <v>282</v>
      </c>
      <c r="M25" s="11" t="s">
        <v>283</v>
      </c>
      <c r="N25" s="96" t="s">
        <v>284</v>
      </c>
      <c r="O25" s="244">
        <v>0.19</v>
      </c>
      <c r="P25" s="479"/>
      <c r="Q25" s="45">
        <f>MIN(IF($Q$8-$J$25&lt;0,0,($Q$8-$J$25)/($K$25-$J$25)),1)</f>
        <v>0.19205298013245034</v>
      </c>
      <c r="R25" s="481"/>
      <c r="S25" s="70" t="s">
        <v>285</v>
      </c>
      <c r="T25" s="11" t="s">
        <v>286</v>
      </c>
      <c r="U25" s="96" t="s">
        <v>287</v>
      </c>
      <c r="V25" s="244">
        <v>0.49</v>
      </c>
      <c r="W25" s="479"/>
      <c r="X25" s="45">
        <f>MIN(IF($X$8-$J$25&lt;0,0,($X$8-$J$25)/($K$25-$J$25)),1)</f>
        <v>0.49337748344370863</v>
      </c>
      <c r="Y25" s="481"/>
    </row>
    <row r="26" spans="1:25" ht="261.75" customHeight="1" x14ac:dyDescent="0.2">
      <c r="A26" s="131">
        <v>8</v>
      </c>
      <c r="B26" s="512"/>
      <c r="C26" s="72" t="s">
        <v>288</v>
      </c>
      <c r="D26" s="128">
        <v>0.12</v>
      </c>
      <c r="E26" s="69" t="s">
        <v>289</v>
      </c>
      <c r="F26" s="129">
        <v>1</v>
      </c>
      <c r="G26" s="70" t="s">
        <v>256</v>
      </c>
      <c r="H26" s="70" t="s">
        <v>49</v>
      </c>
      <c r="I26" s="96" t="s">
        <v>290</v>
      </c>
      <c r="J26" s="130">
        <v>44958</v>
      </c>
      <c r="K26" s="130">
        <v>45260</v>
      </c>
      <c r="L26" s="70" t="s">
        <v>291</v>
      </c>
      <c r="M26" s="227" t="s">
        <v>292</v>
      </c>
      <c r="N26" s="96" t="s">
        <v>293</v>
      </c>
      <c r="O26" s="244">
        <v>0.19</v>
      </c>
      <c r="P26" s="55">
        <f>+O26*F26*D26</f>
        <v>2.2800000000000001E-2</v>
      </c>
      <c r="Q26" s="45">
        <f>MIN(IF($Q$8-$J$26&lt;0,0,($Q$8-$J$26)/($K$26-$J$26)),1)</f>
        <v>0.19205298013245034</v>
      </c>
      <c r="R26" s="55">
        <f>+Q26*F26*D26</f>
        <v>2.3046357615894041E-2</v>
      </c>
      <c r="S26" s="70" t="s">
        <v>294</v>
      </c>
      <c r="T26" s="69" t="s">
        <v>295</v>
      </c>
      <c r="U26" s="300" t="s">
        <v>296</v>
      </c>
      <c r="V26" s="244">
        <v>0.49</v>
      </c>
      <c r="W26" s="55">
        <f>+V26*F26*D26</f>
        <v>5.8799999999999998E-2</v>
      </c>
      <c r="X26" s="45">
        <f>MIN(IF($X$8-$J$26&lt;0,0,($X$8-$J$26)/($K$26-$J$26)),1)</f>
        <v>0.49337748344370863</v>
      </c>
      <c r="Y26" s="55">
        <f>+X26*F26*D26</f>
        <v>5.9205298013245033E-2</v>
      </c>
    </row>
    <row r="27" spans="1:25" ht="111" customHeight="1" x14ac:dyDescent="0.2">
      <c r="A27" s="131">
        <v>9</v>
      </c>
      <c r="B27" s="507" t="s">
        <v>297</v>
      </c>
      <c r="C27" s="96" t="s">
        <v>298</v>
      </c>
      <c r="D27" s="79">
        <v>0.1</v>
      </c>
      <c r="E27" s="96" t="s">
        <v>299</v>
      </c>
      <c r="F27" s="75">
        <v>1</v>
      </c>
      <c r="G27" s="70" t="s">
        <v>300</v>
      </c>
      <c r="H27" s="96" t="s">
        <v>49</v>
      </c>
      <c r="I27" s="96" t="s">
        <v>301</v>
      </c>
      <c r="J27" s="342">
        <v>45117</v>
      </c>
      <c r="K27" s="130">
        <v>45291</v>
      </c>
      <c r="L27" s="53" t="s">
        <v>302</v>
      </c>
      <c r="M27" s="56" t="s">
        <v>303</v>
      </c>
      <c r="N27" s="300" t="s">
        <v>304</v>
      </c>
      <c r="O27" s="244">
        <v>0</v>
      </c>
      <c r="P27" s="246">
        <f>+O27*F27*D27</f>
        <v>0</v>
      </c>
      <c r="Q27" s="45">
        <f>MIN(IF($Q$8-$J$27&lt;0,0,($Q$8-$J$27)/($K$27-$J$27)),1)</f>
        <v>0</v>
      </c>
      <c r="R27" s="246">
        <f>+Q27*F27*D27</f>
        <v>0</v>
      </c>
      <c r="S27" s="53" t="s">
        <v>47</v>
      </c>
      <c r="T27" s="370" t="s">
        <v>305</v>
      </c>
      <c r="U27" s="302" t="s">
        <v>47</v>
      </c>
      <c r="V27" s="244">
        <v>0</v>
      </c>
      <c r="W27" s="246">
        <f>+V27*F27*D27</f>
        <v>0</v>
      </c>
      <c r="X27" s="45">
        <f>MIN(IF($X$8-$J$27&lt;0,0,($X$8-$J$27)/($K$27-$J$27)),1)</f>
        <v>0</v>
      </c>
      <c r="Y27" s="246">
        <f>+X27*F27*D27</f>
        <v>0</v>
      </c>
    </row>
    <row r="28" spans="1:25" ht="159" customHeight="1" x14ac:dyDescent="0.2">
      <c r="A28" s="131">
        <v>10</v>
      </c>
      <c r="B28" s="507"/>
      <c r="C28" s="96" t="s">
        <v>306</v>
      </c>
      <c r="D28" s="79">
        <v>0.1</v>
      </c>
      <c r="E28" s="96" t="s">
        <v>307</v>
      </c>
      <c r="F28" s="75">
        <v>1</v>
      </c>
      <c r="G28" s="70" t="s">
        <v>300</v>
      </c>
      <c r="H28" s="96" t="s">
        <v>49</v>
      </c>
      <c r="I28" s="96" t="s">
        <v>308</v>
      </c>
      <c r="J28" s="342">
        <v>45054</v>
      </c>
      <c r="K28" s="130">
        <v>45291</v>
      </c>
      <c r="L28" s="53" t="s">
        <v>302</v>
      </c>
      <c r="M28" s="56" t="s">
        <v>309</v>
      </c>
      <c r="N28" s="300" t="s">
        <v>310</v>
      </c>
      <c r="O28" s="244">
        <v>0</v>
      </c>
      <c r="P28" s="246">
        <f>+O28*F28*D28</f>
        <v>0</v>
      </c>
      <c r="Q28" s="45">
        <f>MIN(IF($Q$8-$J$28&lt;0,0,($Q$8-$J$28)/($K$28-$J$28)),1)</f>
        <v>0</v>
      </c>
      <c r="R28" s="246">
        <f>+Q28*F28*D28</f>
        <v>0</v>
      </c>
      <c r="S28" s="369" t="s">
        <v>311</v>
      </c>
      <c r="T28" s="368" t="s">
        <v>312</v>
      </c>
      <c r="U28" s="346" t="s">
        <v>313</v>
      </c>
      <c r="V28" s="244">
        <v>0.22</v>
      </c>
      <c r="W28" s="246">
        <f>+V28*F28*D28</f>
        <v>2.2000000000000002E-2</v>
      </c>
      <c r="X28" s="45">
        <f>MIN(IF($X$8-$J$28&lt;0,0,($X$8-$J$28)/($K$28-$J$28)),1)</f>
        <v>0.22362869198312235</v>
      </c>
      <c r="Y28" s="246">
        <f>+X28*F28*D28</f>
        <v>2.2362869198312235E-2</v>
      </c>
    </row>
    <row r="29" spans="1:25" s="135" customFormat="1" ht="74.25" customHeight="1" x14ac:dyDescent="0.2">
      <c r="A29" s="508">
        <v>11</v>
      </c>
      <c r="B29" s="507"/>
      <c r="C29" s="472" t="s">
        <v>314</v>
      </c>
      <c r="D29" s="510">
        <v>0.08</v>
      </c>
      <c r="E29" s="69" t="s">
        <v>315</v>
      </c>
      <c r="F29" s="75">
        <v>0.5</v>
      </c>
      <c r="G29" s="70" t="s">
        <v>0</v>
      </c>
      <c r="H29" s="69" t="s">
        <v>49</v>
      </c>
      <c r="I29" s="69" t="s">
        <v>316</v>
      </c>
      <c r="J29" s="130">
        <v>44972</v>
      </c>
      <c r="K29" s="130">
        <v>45275</v>
      </c>
      <c r="L29" s="53" t="s">
        <v>317</v>
      </c>
      <c r="M29" s="56" t="s">
        <v>318</v>
      </c>
      <c r="N29" s="300" t="s">
        <v>319</v>
      </c>
      <c r="O29" s="244">
        <v>0.15</v>
      </c>
      <c r="P29" s="464">
        <f>+(O29*F29*D29)+(O30*F30*D29)</f>
        <v>6.0000000000000001E-3</v>
      </c>
      <c r="Q29" s="45">
        <f>MIN(IF($Q$8-$J$29&lt;0,0,($Q$8-$J$29)/($K$29-$J$29)),1)</f>
        <v>0.14521452145214522</v>
      </c>
      <c r="R29" s="479">
        <f>+(Q29*F29*D29)+(Q30*F30*D29)</f>
        <v>5.8085808580858088E-3</v>
      </c>
      <c r="S29" s="53" t="s">
        <v>47</v>
      </c>
      <c r="T29" s="375" t="s">
        <v>320</v>
      </c>
      <c r="U29" s="300" t="s">
        <v>321</v>
      </c>
      <c r="V29" s="244">
        <v>0.45</v>
      </c>
      <c r="W29" s="464">
        <f>+(V29*F29*D29)+(V30*F30*D29)</f>
        <v>3.1200000000000006E-2</v>
      </c>
      <c r="X29" s="45">
        <f>MIN(IF($X$8-$J$29&lt;0,0,($X$8-$J$29)/($K$29-$J$29)),1)</f>
        <v>0.44554455445544555</v>
      </c>
      <c r="Y29" s="479">
        <f>+(X29*F29*D29)+(X30*F30*D29)</f>
        <v>3.0833830370988906E-2</v>
      </c>
    </row>
    <row r="30" spans="1:25" ht="237.75" customHeight="1" x14ac:dyDescent="0.2">
      <c r="A30" s="509"/>
      <c r="B30" s="507"/>
      <c r="C30" s="472"/>
      <c r="D30" s="511"/>
      <c r="E30" s="69" t="s">
        <v>322</v>
      </c>
      <c r="F30" s="75">
        <v>0.5</v>
      </c>
      <c r="G30" s="70" t="s">
        <v>0</v>
      </c>
      <c r="H30" s="69" t="s">
        <v>49</v>
      </c>
      <c r="I30" s="69" t="s">
        <v>323</v>
      </c>
      <c r="J30" s="130">
        <v>45026</v>
      </c>
      <c r="K30" s="130">
        <v>45275</v>
      </c>
      <c r="L30" s="53" t="s">
        <v>324</v>
      </c>
      <c r="M30" s="56" t="s">
        <v>325</v>
      </c>
      <c r="N30" s="56" t="s">
        <v>326</v>
      </c>
      <c r="O30" s="244">
        <v>0</v>
      </c>
      <c r="P30" s="479"/>
      <c r="Q30" s="45">
        <f>MIN(IF($Q$8-$J$30&lt;0,0,($Q$8-$J$30)/($K$30-$J$30)),1)</f>
        <v>0</v>
      </c>
      <c r="R30" s="481"/>
      <c r="S30" s="53" t="s">
        <v>327</v>
      </c>
      <c r="T30" s="56" t="s">
        <v>328</v>
      </c>
      <c r="U30" s="346" t="s">
        <v>329</v>
      </c>
      <c r="V30" s="244">
        <v>0.33</v>
      </c>
      <c r="W30" s="479"/>
      <c r="X30" s="45">
        <f>MIN(IF($X$8-$J$30&lt;0,0,($X$8-$J$30)/($K$30-$J$30)),1)</f>
        <v>0.3253012048192771</v>
      </c>
      <c r="Y30" s="481"/>
    </row>
    <row r="31" spans="1:25" x14ac:dyDescent="0.2">
      <c r="A31" s="136"/>
      <c r="B31" s="15"/>
      <c r="L31" s="239" t="s">
        <v>41</v>
      </c>
      <c r="M31" s="240"/>
      <c r="N31" s="239"/>
      <c r="O31" s="241">
        <f>(O10*F10*D10)+(O11*F11*D10)+(O12*F12*D10)++O13*F13*D13++(O14*F14*D14)+(O15*F15*D14)++(O16*F16*D16)+(O17*F17*D16)++(O18*F18*D18)+(O19*F19*D18)+(O20*F20*D18)+(O21*F21*D18)++(O23*F22*D22)+(O24*F23*D22)++(O25*F24*D24)+(O26*F25*D24)++O26*F26*D26++O27*F27*D27++O28*F28*D28++(O29*F29*D29)+(O30*F30*D29)</f>
        <v>0.12</v>
      </c>
      <c r="P31" s="242">
        <f>SUM(P10:P30)</f>
        <v>0.12000000000000001</v>
      </c>
      <c r="Q31" s="241">
        <f>(Q10*F10*D10)+(Q11*F11*D10)+(Q12*F12*D10)+(Q13*F13*D10)++Q13*F13*D13++(Q14*F14*D14)+(Q15*F15*D14)++(Q16*F16*D16)+(Q17*F17*D16)++(Q18*F18*D18)+(Q19*F19*D18)+(Q20*F20*D18)+(Q21*F21*D18)++(Q22*F22*D22)+(Q23*F23*D22)++(Q24*F24*D24)+(Q25*F25*D24)++Q26*F26*D26++Q27*F27*D27++Q28*F28*D28++(Q29*F29*D29)+(Q30*F30*D29)</f>
        <v>0.12104036893755601</v>
      </c>
      <c r="R31" s="242">
        <f>SUM(R10:R30)</f>
        <v>0.12104036893755601</v>
      </c>
      <c r="S31" s="239" t="s">
        <v>41</v>
      </c>
      <c r="T31" s="240"/>
      <c r="U31" s="239"/>
      <c r="V31" s="241">
        <f>(V10*F10*D10)+(V11*F11*D10)+(V12*F12*D10)++V13*F13*D13++(V14*F14*D14)+(V15*F15*D14)++(V16*F16*D16)+(V17*F17*D16)++(V18*F18*D18)+(V19*F19*D18)+(V20*F20*D18)+(V21*F21*D18)++(V23*F22*D22)+(V24*F23*D22)++(V25*F24*D24)+(V26*F25*D24)++V26*F26*D26++V27*F27*D27++V28*F28*D28++(V29*F29*D29)+(V30*F30*D29)</f>
        <v>0.39160000000000006</v>
      </c>
      <c r="W31" s="242">
        <f>SUM(W10:W30)</f>
        <v>0.39160000000000006</v>
      </c>
      <c r="X31" s="241">
        <f>(X10*F10*D10)+(X11*F11*D10)+(X12*F12*D10)+(X13*F13*D10)+(X14*F14*D14)+(X15*F15*D14)++(X16*F16*D16)+(X17*F17*D16)++(X18*F18*D18)+(X19*F19*D18)+(X20*F20*D18)+(X21*F21*D18)++(X22*F22*D22)+(X23*F23*D22)++(X24*F24*D24)+(X25*F25*D24)++X26*F26*D26++X27*F27*D27++X28*F28*D28++(X29*F29*D29)+(X30*F30*D29)</f>
        <v>0.3936676340799708</v>
      </c>
      <c r="Y31" s="242">
        <f>SUM(Y10:Y30)</f>
        <v>0.3936676340799708</v>
      </c>
    </row>
    <row r="32" spans="1:25" x14ac:dyDescent="0.2">
      <c r="A32" s="136"/>
      <c r="B32" s="15"/>
    </row>
    <row r="33" spans="5:21" x14ac:dyDescent="0.2">
      <c r="E33" s="343" t="s">
        <v>53</v>
      </c>
      <c r="N33" s="339"/>
      <c r="U33" s="339"/>
    </row>
  </sheetData>
  <autoFilter ref="A9:R9" xr:uid="{D4EA2B15-3493-4E46-9058-B7E442F12D65}"/>
  <mergeCells count="71">
    <mergeCell ref="P29:P30"/>
    <mergeCell ref="R29:R30"/>
    <mergeCell ref="P10:P12"/>
    <mergeCell ref="R10:R12"/>
    <mergeCell ref="P14:P15"/>
    <mergeCell ref="R14:R15"/>
    <mergeCell ref="P16:P17"/>
    <mergeCell ref="R16:R17"/>
    <mergeCell ref="P18:P21"/>
    <mergeCell ref="R18:R21"/>
    <mergeCell ref="P22:P23"/>
    <mergeCell ref="R22:R23"/>
    <mergeCell ref="P24:P25"/>
    <mergeCell ref="R24:R25"/>
    <mergeCell ref="L8:O8"/>
    <mergeCell ref="A5:C5"/>
    <mergeCell ref="D5:I5"/>
    <mergeCell ref="A2:G2"/>
    <mergeCell ref="A3:C3"/>
    <mergeCell ref="D3:G3"/>
    <mergeCell ref="A4:C4"/>
    <mergeCell ref="D4:I4"/>
    <mergeCell ref="A6:C6"/>
    <mergeCell ref="D6:G6"/>
    <mergeCell ref="A7:I7"/>
    <mergeCell ref="C8:K8"/>
    <mergeCell ref="H10:H12"/>
    <mergeCell ref="A14:A15"/>
    <mergeCell ref="C14:C15"/>
    <mergeCell ref="D14:D15"/>
    <mergeCell ref="G14:G15"/>
    <mergeCell ref="H14:H15"/>
    <mergeCell ref="A10:A12"/>
    <mergeCell ref="B10:B17"/>
    <mergeCell ref="C10:C12"/>
    <mergeCell ref="D10:D12"/>
    <mergeCell ref="G10:G12"/>
    <mergeCell ref="A16:A17"/>
    <mergeCell ref="C16:C17"/>
    <mergeCell ref="D16:D17"/>
    <mergeCell ref="H18:H21"/>
    <mergeCell ref="A22:A23"/>
    <mergeCell ref="C22:C23"/>
    <mergeCell ref="D22:D23"/>
    <mergeCell ref="G18:G21"/>
    <mergeCell ref="A18:A21"/>
    <mergeCell ref="B18:B26"/>
    <mergeCell ref="C18:C21"/>
    <mergeCell ref="D18:D21"/>
    <mergeCell ref="C24:C25"/>
    <mergeCell ref="D24:D25"/>
    <mergeCell ref="B27:B30"/>
    <mergeCell ref="A29:A30"/>
    <mergeCell ref="C29:C30"/>
    <mergeCell ref="D29:D30"/>
    <mergeCell ref="A24:A25"/>
    <mergeCell ref="S8:V8"/>
    <mergeCell ref="W10:W12"/>
    <mergeCell ref="Y10:Y12"/>
    <mergeCell ref="W14:W15"/>
    <mergeCell ref="Y14:Y15"/>
    <mergeCell ref="W24:W25"/>
    <mergeCell ref="Y24:Y25"/>
    <mergeCell ref="W29:W30"/>
    <mergeCell ref="Y29:Y30"/>
    <mergeCell ref="W16:W17"/>
    <mergeCell ref="Y16:Y17"/>
    <mergeCell ref="W18:W21"/>
    <mergeCell ref="Y18:Y21"/>
    <mergeCell ref="W22:W23"/>
    <mergeCell ref="Y22:Y23"/>
  </mergeCells>
  <conditionalFormatting sqref="E13:E15 I18:I23">
    <cfRule type="cellIs" dxfId="138" priority="87" operator="between">
      <formula>61</formula>
      <formula>80</formula>
    </cfRule>
    <cfRule type="cellIs" dxfId="137" priority="88" operator="between">
      <formula>41</formula>
      <formula>60</formula>
    </cfRule>
    <cfRule type="cellIs" dxfId="136" priority="89" operator="between">
      <formula>21</formula>
      <formula>40</formula>
    </cfRule>
    <cfRule type="cellIs" dxfId="135" priority="90" operator="between">
      <formula>1</formula>
      <formula>20</formula>
    </cfRule>
    <cfRule type="cellIs" dxfId="134" priority="91" operator="between">
      <formula>81</formula>
      <formula>100</formula>
    </cfRule>
    <cfRule type="cellIs" dxfId="133" priority="92" operator="between">
      <formula>61</formula>
      <formula>80</formula>
    </cfRule>
    <cfRule type="cellIs" dxfId="132" priority="93" operator="between">
      <formula>41</formula>
      <formula>60</formula>
    </cfRule>
    <cfRule type="cellIs" dxfId="131" priority="94" operator="between">
      <formula>21</formula>
      <formula>40</formula>
    </cfRule>
    <cfRule type="cellIs" dxfId="130" priority="95" operator="between">
      <formula>1</formula>
      <formula>20</formula>
    </cfRule>
  </conditionalFormatting>
  <conditionalFormatting sqref="E13:E18">
    <cfRule type="cellIs" dxfId="129" priority="76" operator="between">
      <formula>81</formula>
      <formula>100</formula>
    </cfRule>
    <cfRule type="cellIs" dxfId="128" priority="77" operator="between">
      <formula>61</formula>
      <formula>80</formula>
    </cfRule>
    <cfRule type="cellIs" dxfId="127" priority="78" operator="between">
      <formula>41</formula>
      <formula>60</formula>
    </cfRule>
    <cfRule type="cellIs" dxfId="126" priority="79" operator="between">
      <formula>21</formula>
      <formula>40</formula>
    </cfRule>
    <cfRule type="cellIs" dxfId="125" priority="80" operator="between">
      <formula>1</formula>
      <formula>20</formula>
    </cfRule>
  </conditionalFormatting>
  <conditionalFormatting sqref="E16:E18">
    <cfRule type="cellIs" dxfId="124" priority="66" operator="between">
      <formula>81</formula>
      <formula>100</formula>
    </cfRule>
    <cfRule type="cellIs" dxfId="123" priority="67" operator="between">
      <formula>61</formula>
      <formula>80</formula>
    </cfRule>
    <cfRule type="cellIs" dxfId="122" priority="68" operator="between">
      <formula>41</formula>
      <formula>60</formula>
    </cfRule>
    <cfRule type="cellIs" dxfId="121" priority="69" operator="between">
      <formula>21</formula>
      <formula>40</formula>
    </cfRule>
    <cfRule type="cellIs" dxfId="120" priority="70" operator="between">
      <formula>1</formula>
      <formula>20</formula>
    </cfRule>
    <cfRule type="cellIs" dxfId="119" priority="71" operator="between">
      <formula>81</formula>
      <formula>100</formula>
    </cfRule>
    <cfRule type="cellIs" dxfId="118" priority="72" operator="between">
      <formula>61</formula>
      <formula>80</formula>
    </cfRule>
    <cfRule type="cellIs" dxfId="117" priority="73" operator="between">
      <formula>41</formula>
      <formula>60</formula>
    </cfRule>
    <cfRule type="cellIs" dxfId="116" priority="74" operator="between">
      <formula>21</formula>
      <formula>40</formula>
    </cfRule>
    <cfRule type="cellIs" dxfId="115" priority="75" operator="between">
      <formula>1</formula>
      <formula>20</formula>
    </cfRule>
  </conditionalFormatting>
  <conditionalFormatting sqref="I14">
    <cfRule type="cellIs" dxfId="114" priority="51" operator="between">
      <formula>81</formula>
      <formula>100</formula>
    </cfRule>
    <cfRule type="cellIs" dxfId="113" priority="52" operator="between">
      <formula>61</formula>
      <formula>80</formula>
    </cfRule>
    <cfRule type="cellIs" dxfId="112" priority="53" operator="between">
      <formula>41</formula>
      <formula>60</formula>
    </cfRule>
    <cfRule type="cellIs" dxfId="111" priority="54" operator="between">
      <formula>21</formula>
      <formula>40</formula>
    </cfRule>
    <cfRule type="cellIs" dxfId="110" priority="55" operator="between">
      <formula>1</formula>
      <formula>20</formula>
    </cfRule>
    <cfRule type="cellIs" dxfId="109" priority="56" operator="between">
      <formula>81</formula>
      <formula>100</formula>
    </cfRule>
    <cfRule type="cellIs" dxfId="108" priority="57" operator="between">
      <formula>61</formula>
      <formula>80</formula>
    </cfRule>
    <cfRule type="cellIs" dxfId="107" priority="58" operator="between">
      <formula>41</formula>
      <formula>60</formula>
    </cfRule>
    <cfRule type="cellIs" dxfId="106" priority="59" operator="between">
      <formula>21</formula>
      <formula>40</formula>
    </cfRule>
    <cfRule type="cellIs" dxfId="105" priority="60" operator="between">
      <formula>1</formula>
      <formula>20</formula>
    </cfRule>
    <cfRule type="cellIs" dxfId="104" priority="61" operator="between">
      <formula>81</formula>
      <formula>100</formula>
    </cfRule>
    <cfRule type="cellIs" dxfId="103" priority="62" operator="between">
      <formula>61</formula>
      <formula>80</formula>
    </cfRule>
    <cfRule type="cellIs" dxfId="102" priority="63" operator="between">
      <formula>41</formula>
      <formula>60</formula>
    </cfRule>
    <cfRule type="cellIs" dxfId="101" priority="64" operator="between">
      <formula>21</formula>
      <formula>40</formula>
    </cfRule>
    <cfRule type="cellIs" dxfId="100" priority="65" operator="between">
      <formula>1</formula>
      <formula>20</formula>
    </cfRule>
  </conditionalFormatting>
  <conditionalFormatting sqref="I16:I18">
    <cfRule type="cellIs" dxfId="99" priority="41" operator="between">
      <formula>81</formula>
      <formula>100</formula>
    </cfRule>
    <cfRule type="cellIs" dxfId="98" priority="42" operator="between">
      <formula>61</formula>
      <formula>80</formula>
    </cfRule>
    <cfRule type="cellIs" dxfId="97" priority="43" operator="between">
      <formula>41</formula>
      <formula>60</formula>
    </cfRule>
    <cfRule type="cellIs" dxfId="96" priority="44" operator="between">
      <formula>21</formula>
      <formula>40</formula>
    </cfRule>
    <cfRule type="cellIs" dxfId="95" priority="45" operator="between">
      <formula>1</formula>
      <formula>20</formula>
    </cfRule>
    <cfRule type="cellIs" dxfId="94" priority="46" operator="between">
      <formula>81</formula>
      <formula>100</formula>
    </cfRule>
    <cfRule type="cellIs" dxfId="93" priority="47" operator="between">
      <formula>61</formula>
      <formula>80</formula>
    </cfRule>
    <cfRule type="cellIs" dxfId="92" priority="48" operator="between">
      <formula>41</formula>
      <formula>60</formula>
    </cfRule>
    <cfRule type="cellIs" dxfId="91" priority="49" operator="between">
      <formula>21</formula>
      <formula>40</formula>
    </cfRule>
    <cfRule type="cellIs" dxfId="90" priority="50" operator="between">
      <formula>1</formula>
      <formula>20</formula>
    </cfRule>
  </conditionalFormatting>
  <conditionalFormatting sqref="I16:I23">
    <cfRule type="cellIs" dxfId="89" priority="31" operator="between">
      <formula>81</formula>
      <formula>100</formula>
    </cfRule>
    <cfRule type="cellIs" dxfId="88" priority="32" operator="between">
      <formula>61</formula>
      <formula>80</formula>
    </cfRule>
    <cfRule type="cellIs" dxfId="87" priority="33" operator="between">
      <formula>41</formula>
      <formula>60</formula>
    </cfRule>
    <cfRule type="cellIs" dxfId="86" priority="34" operator="between">
      <formula>21</formula>
      <formula>40</formula>
    </cfRule>
    <cfRule type="cellIs" dxfId="85" priority="35" operator="between">
      <formula>1</formula>
      <formula>20</formula>
    </cfRule>
  </conditionalFormatting>
  <conditionalFormatting sqref="I18:I23 E13:E15">
    <cfRule type="cellIs" dxfId="84" priority="86" operator="between">
      <formula>81</formula>
      <formula>100</formula>
    </cfRule>
  </conditionalFormatting>
  <conditionalFormatting sqref="I18:I23">
    <cfRule type="cellIs" dxfId="83" priority="81" operator="between">
      <formula>81</formula>
      <formula>100</formula>
    </cfRule>
    <cfRule type="cellIs" dxfId="82" priority="82" operator="between">
      <formula>61</formula>
      <formula>80</formula>
    </cfRule>
    <cfRule type="cellIs" dxfId="81" priority="83" operator="between">
      <formula>41</formula>
      <formula>60</formula>
    </cfRule>
    <cfRule type="cellIs" dxfId="80" priority="84" operator="between">
      <formula>21</formula>
      <formula>40</formula>
    </cfRule>
    <cfRule type="cellIs" dxfId="79" priority="85" operator="between">
      <formula>1</formula>
      <formula>20</formula>
    </cfRule>
  </conditionalFormatting>
  <conditionalFormatting sqref="I19:I23">
    <cfRule type="cellIs" dxfId="78" priority="21" operator="between">
      <formula>81</formula>
      <formula>100</formula>
    </cfRule>
    <cfRule type="cellIs" dxfId="77" priority="22" operator="between">
      <formula>61</formula>
      <formula>80</formula>
    </cfRule>
    <cfRule type="cellIs" dxfId="76" priority="23" operator="between">
      <formula>41</formula>
      <formula>60</formula>
    </cfRule>
    <cfRule type="cellIs" dxfId="75" priority="24" operator="between">
      <formula>21</formula>
      <formula>40</formula>
    </cfRule>
    <cfRule type="cellIs" dxfId="74" priority="25" operator="between">
      <formula>1</formula>
      <formula>20</formula>
    </cfRule>
    <cfRule type="cellIs" dxfId="73" priority="26" operator="between">
      <formula>81</formula>
      <formula>100</formula>
    </cfRule>
    <cfRule type="cellIs" dxfId="72" priority="27" operator="between">
      <formula>61</formula>
      <formula>80</formula>
    </cfRule>
    <cfRule type="cellIs" dxfId="71" priority="28" operator="between">
      <formula>41</formula>
      <formula>60</formula>
    </cfRule>
    <cfRule type="cellIs" dxfId="70" priority="29" operator="between">
      <formula>21</formula>
      <formula>40</formula>
    </cfRule>
    <cfRule type="cellIs" dxfId="69" priority="30" operator="between">
      <formula>1</formula>
      <formula>20</formula>
    </cfRule>
  </conditionalFormatting>
  <conditionalFormatting sqref="I21">
    <cfRule type="cellIs" dxfId="68" priority="1" operator="between">
      <formula>81</formula>
      <formula>100</formula>
    </cfRule>
    <cfRule type="cellIs" dxfId="67" priority="2" operator="between">
      <formula>61</formula>
      <formula>80</formula>
    </cfRule>
    <cfRule type="cellIs" dxfId="66" priority="3" operator="between">
      <formula>41</formula>
      <formula>60</formula>
    </cfRule>
    <cfRule type="cellIs" dxfId="65" priority="4" operator="between">
      <formula>21</formula>
      <formula>40</formula>
    </cfRule>
    <cfRule type="cellIs" dxfId="64" priority="5" operator="between">
      <formula>1</formula>
      <formula>20</formula>
    </cfRule>
    <cfRule type="cellIs" dxfId="63" priority="6" operator="between">
      <formula>81</formula>
      <formula>100</formula>
    </cfRule>
    <cfRule type="cellIs" dxfId="62" priority="7" operator="between">
      <formula>61</formula>
      <formula>80</formula>
    </cfRule>
    <cfRule type="cellIs" dxfId="61" priority="8" operator="between">
      <formula>41</formula>
      <formula>60</formula>
    </cfRule>
    <cfRule type="cellIs" dxfId="60" priority="9" operator="between">
      <formula>21</formula>
      <formula>40</formula>
    </cfRule>
    <cfRule type="cellIs" dxfId="59" priority="10" operator="between">
      <formula>1</formula>
      <formula>20</formula>
    </cfRule>
    <cfRule type="cellIs" dxfId="58" priority="12" operator="between">
      <formula>61</formula>
      <formula>80</formula>
    </cfRule>
    <cfRule type="cellIs" dxfId="57" priority="13" operator="between">
      <formula>41</formula>
      <formula>60</formula>
    </cfRule>
    <cfRule type="cellIs" dxfId="56" priority="14" operator="between">
      <formula>21</formula>
      <formula>40</formula>
    </cfRule>
    <cfRule type="cellIs" dxfId="55" priority="15" operator="between">
      <formula>1</formula>
      <formula>20</formula>
    </cfRule>
  </conditionalFormatting>
  <conditionalFormatting sqref="I21:I23">
    <cfRule type="cellIs" dxfId="54" priority="11" operator="between">
      <formula>81</formula>
      <formula>100</formula>
    </cfRule>
  </conditionalFormatting>
  <conditionalFormatting sqref="I22:I23">
    <cfRule type="cellIs" dxfId="53" priority="17" operator="between">
      <formula>61</formula>
      <formula>80</formula>
    </cfRule>
    <cfRule type="cellIs" dxfId="52" priority="18" operator="between">
      <formula>41</formula>
      <formula>60</formula>
    </cfRule>
    <cfRule type="cellIs" dxfId="51" priority="19" operator="between">
      <formula>21</formula>
      <formula>40</formula>
    </cfRule>
    <cfRule type="cellIs" dxfId="50" priority="20" operator="between">
      <formula>1</formula>
      <formula>20</formula>
    </cfRule>
  </conditionalFormatting>
  <pageMargins left="0.7" right="0.7" top="0.75" bottom="0.75" header="0.3" footer="0.3"/>
  <pageSetup paperSize="9"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48440-A339-43D4-A6E2-0F2110197992}">
  <dimension ref="A1:X40"/>
  <sheetViews>
    <sheetView topLeftCell="K6" zoomScale="70" zoomScaleNormal="70" workbookViewId="0">
      <selection activeCell="T19" sqref="T19"/>
    </sheetView>
  </sheetViews>
  <sheetFormatPr baseColWidth="10" defaultColWidth="11.42578125" defaultRowHeight="12.75" x14ac:dyDescent="0.25"/>
  <cols>
    <col min="1" max="1" width="8.140625" style="250" customWidth="1"/>
    <col min="2" max="2" width="52.140625" style="250" customWidth="1"/>
    <col min="3" max="3" width="16.5703125" style="250" customWidth="1"/>
    <col min="4" max="4" width="69" style="250" customWidth="1"/>
    <col min="5" max="5" width="19.85546875" style="250" customWidth="1"/>
    <col min="6" max="6" width="18.85546875" style="250" customWidth="1"/>
    <col min="7" max="7" width="21.42578125" style="250" customWidth="1"/>
    <col min="8" max="8" width="19.7109375" style="250" customWidth="1"/>
    <col min="9" max="9" width="11.7109375" style="250" customWidth="1"/>
    <col min="10" max="10" width="14.28515625" style="250" customWidth="1"/>
    <col min="11" max="11" width="67.140625" style="250" customWidth="1"/>
    <col min="12" max="12" width="17.28515625" style="250" customWidth="1"/>
    <col min="13" max="15" width="11.42578125" style="250" customWidth="1"/>
    <col min="16" max="16" width="20.28515625" style="250" customWidth="1"/>
    <col min="17" max="17" width="11.42578125" style="250" customWidth="1"/>
    <col min="18" max="18" width="29.7109375" style="250" customWidth="1"/>
    <col min="19" max="19" width="41.28515625" style="250" customWidth="1"/>
    <col min="20" max="20" width="29.7109375" style="250" customWidth="1"/>
    <col min="21" max="21" width="13" style="250" customWidth="1"/>
    <col min="22" max="22" width="18" style="250" customWidth="1"/>
    <col min="23" max="23" width="16.42578125" style="250" customWidth="1"/>
    <col min="24" max="24" width="10.42578125" style="250" customWidth="1"/>
    <col min="25" max="240" width="11.42578125" style="250"/>
    <col min="241" max="241" width="8.140625" style="250" customWidth="1"/>
    <col min="242" max="242" width="52.140625" style="250" customWidth="1"/>
    <col min="243" max="243" width="16.5703125" style="250" customWidth="1"/>
    <col min="244" max="244" width="69" style="250" customWidth="1"/>
    <col min="245" max="245" width="23.5703125" style="250" customWidth="1"/>
    <col min="246" max="246" width="18.85546875" style="250" customWidth="1"/>
    <col min="247" max="247" width="21.42578125" style="250" customWidth="1"/>
    <col min="248" max="248" width="40" style="250" customWidth="1"/>
    <col min="249" max="249" width="20.140625" style="250" customWidth="1"/>
    <col min="250" max="250" width="23.5703125" style="250" customWidth="1"/>
    <col min="251" max="496" width="11.42578125" style="250"/>
    <col min="497" max="497" width="8.140625" style="250" customWidth="1"/>
    <col min="498" max="498" width="52.140625" style="250" customWidth="1"/>
    <col min="499" max="499" width="16.5703125" style="250" customWidth="1"/>
    <col min="500" max="500" width="69" style="250" customWidth="1"/>
    <col min="501" max="501" width="23.5703125" style="250" customWidth="1"/>
    <col min="502" max="502" width="18.85546875" style="250" customWidth="1"/>
    <col min="503" max="503" width="21.42578125" style="250" customWidth="1"/>
    <col min="504" max="504" width="40" style="250" customWidth="1"/>
    <col min="505" max="505" width="20.140625" style="250" customWidth="1"/>
    <col min="506" max="506" width="23.5703125" style="250" customWidth="1"/>
    <col min="507" max="752" width="11.42578125" style="250"/>
    <col min="753" max="753" width="8.140625" style="250" customWidth="1"/>
    <col min="754" max="754" width="52.140625" style="250" customWidth="1"/>
    <col min="755" max="755" width="16.5703125" style="250" customWidth="1"/>
    <col min="756" max="756" width="69" style="250" customWidth="1"/>
    <col min="757" max="757" width="23.5703125" style="250" customWidth="1"/>
    <col min="758" max="758" width="18.85546875" style="250" customWidth="1"/>
    <col min="759" max="759" width="21.42578125" style="250" customWidth="1"/>
    <col min="760" max="760" width="40" style="250" customWidth="1"/>
    <col min="761" max="761" width="20.140625" style="250" customWidth="1"/>
    <col min="762" max="762" width="23.5703125" style="250" customWidth="1"/>
    <col min="763" max="1008" width="11.42578125" style="250"/>
    <col min="1009" max="1009" width="8.140625" style="250" customWidth="1"/>
    <col min="1010" max="1010" width="52.140625" style="250" customWidth="1"/>
    <col min="1011" max="1011" width="16.5703125" style="250" customWidth="1"/>
    <col min="1012" max="1012" width="69" style="250" customWidth="1"/>
    <col min="1013" max="1013" width="23.5703125" style="250" customWidth="1"/>
    <col min="1014" max="1014" width="18.85546875" style="250" customWidth="1"/>
    <col min="1015" max="1015" width="21.42578125" style="250" customWidth="1"/>
    <col min="1016" max="1016" width="40" style="250" customWidth="1"/>
    <col min="1017" max="1017" width="20.140625" style="250" customWidth="1"/>
    <col min="1018" max="1018" width="23.5703125" style="250" customWidth="1"/>
    <col min="1019" max="1264" width="11.42578125" style="250"/>
    <col min="1265" max="1265" width="8.140625" style="250" customWidth="1"/>
    <col min="1266" max="1266" width="52.140625" style="250" customWidth="1"/>
    <col min="1267" max="1267" width="16.5703125" style="250" customWidth="1"/>
    <col min="1268" max="1268" width="69" style="250" customWidth="1"/>
    <col min="1269" max="1269" width="23.5703125" style="250" customWidth="1"/>
    <col min="1270" max="1270" width="18.85546875" style="250" customWidth="1"/>
    <col min="1271" max="1271" width="21.42578125" style="250" customWidth="1"/>
    <col min="1272" max="1272" width="40" style="250" customWidth="1"/>
    <col min="1273" max="1273" width="20.140625" style="250" customWidth="1"/>
    <col min="1274" max="1274" width="23.5703125" style="250" customWidth="1"/>
    <col min="1275" max="1520" width="11.42578125" style="250"/>
    <col min="1521" max="1521" width="8.140625" style="250" customWidth="1"/>
    <col min="1522" max="1522" width="52.140625" style="250" customWidth="1"/>
    <col min="1523" max="1523" width="16.5703125" style="250" customWidth="1"/>
    <col min="1524" max="1524" width="69" style="250" customWidth="1"/>
    <col min="1525" max="1525" width="23.5703125" style="250" customWidth="1"/>
    <col min="1526" max="1526" width="18.85546875" style="250" customWidth="1"/>
    <col min="1527" max="1527" width="21.42578125" style="250" customWidth="1"/>
    <col min="1528" max="1528" width="40" style="250" customWidth="1"/>
    <col min="1529" max="1529" width="20.140625" style="250" customWidth="1"/>
    <col min="1530" max="1530" width="23.5703125" style="250" customWidth="1"/>
    <col min="1531" max="1776" width="11.42578125" style="250"/>
    <col min="1777" max="1777" width="8.140625" style="250" customWidth="1"/>
    <col min="1778" max="1778" width="52.140625" style="250" customWidth="1"/>
    <col min="1779" max="1779" width="16.5703125" style="250" customWidth="1"/>
    <col min="1780" max="1780" width="69" style="250" customWidth="1"/>
    <col min="1781" max="1781" width="23.5703125" style="250" customWidth="1"/>
    <col min="1782" max="1782" width="18.85546875" style="250" customWidth="1"/>
    <col min="1783" max="1783" width="21.42578125" style="250" customWidth="1"/>
    <col min="1784" max="1784" width="40" style="250" customWidth="1"/>
    <col min="1785" max="1785" width="20.140625" style="250" customWidth="1"/>
    <col min="1786" max="1786" width="23.5703125" style="250" customWidth="1"/>
    <col min="1787" max="2032" width="11.42578125" style="250"/>
    <col min="2033" max="2033" width="8.140625" style="250" customWidth="1"/>
    <col min="2034" max="2034" width="52.140625" style="250" customWidth="1"/>
    <col min="2035" max="2035" width="16.5703125" style="250" customWidth="1"/>
    <col min="2036" max="2036" width="69" style="250" customWidth="1"/>
    <col min="2037" max="2037" width="23.5703125" style="250" customWidth="1"/>
    <col min="2038" max="2038" width="18.85546875" style="250" customWidth="1"/>
    <col min="2039" max="2039" width="21.42578125" style="250" customWidth="1"/>
    <col min="2040" max="2040" width="40" style="250" customWidth="1"/>
    <col min="2041" max="2041" width="20.140625" style="250" customWidth="1"/>
    <col min="2042" max="2042" width="23.5703125" style="250" customWidth="1"/>
    <col min="2043" max="2288" width="11.42578125" style="250"/>
    <col min="2289" max="2289" width="8.140625" style="250" customWidth="1"/>
    <col min="2290" max="2290" width="52.140625" style="250" customWidth="1"/>
    <col min="2291" max="2291" width="16.5703125" style="250" customWidth="1"/>
    <col min="2292" max="2292" width="69" style="250" customWidth="1"/>
    <col min="2293" max="2293" width="23.5703125" style="250" customWidth="1"/>
    <col min="2294" max="2294" width="18.85546875" style="250" customWidth="1"/>
    <col min="2295" max="2295" width="21.42578125" style="250" customWidth="1"/>
    <col min="2296" max="2296" width="40" style="250" customWidth="1"/>
    <col min="2297" max="2297" width="20.140625" style="250" customWidth="1"/>
    <col min="2298" max="2298" width="23.5703125" style="250" customWidth="1"/>
    <col min="2299" max="2544" width="11.42578125" style="250"/>
    <col min="2545" max="2545" width="8.140625" style="250" customWidth="1"/>
    <col min="2546" max="2546" width="52.140625" style="250" customWidth="1"/>
    <col min="2547" max="2547" width="16.5703125" style="250" customWidth="1"/>
    <col min="2548" max="2548" width="69" style="250" customWidth="1"/>
    <col min="2549" max="2549" width="23.5703125" style="250" customWidth="1"/>
    <col min="2550" max="2550" width="18.85546875" style="250" customWidth="1"/>
    <col min="2551" max="2551" width="21.42578125" style="250" customWidth="1"/>
    <col min="2552" max="2552" width="40" style="250" customWidth="1"/>
    <col min="2553" max="2553" width="20.140625" style="250" customWidth="1"/>
    <col min="2554" max="2554" width="23.5703125" style="250" customWidth="1"/>
    <col min="2555" max="2800" width="11.42578125" style="250"/>
    <col min="2801" max="2801" width="8.140625" style="250" customWidth="1"/>
    <col min="2802" max="2802" width="52.140625" style="250" customWidth="1"/>
    <col min="2803" max="2803" width="16.5703125" style="250" customWidth="1"/>
    <col min="2804" max="2804" width="69" style="250" customWidth="1"/>
    <col min="2805" max="2805" width="23.5703125" style="250" customWidth="1"/>
    <col min="2806" max="2806" width="18.85546875" style="250" customWidth="1"/>
    <col min="2807" max="2807" width="21.42578125" style="250" customWidth="1"/>
    <col min="2808" max="2808" width="40" style="250" customWidth="1"/>
    <col min="2809" max="2809" width="20.140625" style="250" customWidth="1"/>
    <col min="2810" max="2810" width="23.5703125" style="250" customWidth="1"/>
    <col min="2811" max="3056" width="11.42578125" style="250"/>
    <col min="3057" max="3057" width="8.140625" style="250" customWidth="1"/>
    <col min="3058" max="3058" width="52.140625" style="250" customWidth="1"/>
    <col min="3059" max="3059" width="16.5703125" style="250" customWidth="1"/>
    <col min="3060" max="3060" width="69" style="250" customWidth="1"/>
    <col min="3061" max="3061" width="23.5703125" style="250" customWidth="1"/>
    <col min="3062" max="3062" width="18.85546875" style="250" customWidth="1"/>
    <col min="3063" max="3063" width="21.42578125" style="250" customWidth="1"/>
    <col min="3064" max="3064" width="40" style="250" customWidth="1"/>
    <col min="3065" max="3065" width="20.140625" style="250" customWidth="1"/>
    <col min="3066" max="3066" width="23.5703125" style="250" customWidth="1"/>
    <col min="3067" max="3312" width="11.42578125" style="250"/>
    <col min="3313" max="3313" width="8.140625" style="250" customWidth="1"/>
    <col min="3314" max="3314" width="52.140625" style="250" customWidth="1"/>
    <col min="3315" max="3315" width="16.5703125" style="250" customWidth="1"/>
    <col min="3316" max="3316" width="69" style="250" customWidth="1"/>
    <col min="3317" max="3317" width="23.5703125" style="250" customWidth="1"/>
    <col min="3318" max="3318" width="18.85546875" style="250" customWidth="1"/>
    <col min="3319" max="3319" width="21.42578125" style="250" customWidth="1"/>
    <col min="3320" max="3320" width="40" style="250" customWidth="1"/>
    <col min="3321" max="3321" width="20.140625" style="250" customWidth="1"/>
    <col min="3322" max="3322" width="23.5703125" style="250" customWidth="1"/>
    <col min="3323" max="3568" width="11.42578125" style="250"/>
    <col min="3569" max="3569" width="8.140625" style="250" customWidth="1"/>
    <col min="3570" max="3570" width="52.140625" style="250" customWidth="1"/>
    <col min="3571" max="3571" width="16.5703125" style="250" customWidth="1"/>
    <col min="3572" max="3572" width="69" style="250" customWidth="1"/>
    <col min="3573" max="3573" width="23.5703125" style="250" customWidth="1"/>
    <col min="3574" max="3574" width="18.85546875" style="250" customWidth="1"/>
    <col min="3575" max="3575" width="21.42578125" style="250" customWidth="1"/>
    <col min="3576" max="3576" width="40" style="250" customWidth="1"/>
    <col min="3577" max="3577" width="20.140625" style="250" customWidth="1"/>
    <col min="3578" max="3578" width="23.5703125" style="250" customWidth="1"/>
    <col min="3579" max="3824" width="11.42578125" style="250"/>
    <col min="3825" max="3825" width="8.140625" style="250" customWidth="1"/>
    <col min="3826" max="3826" width="52.140625" style="250" customWidth="1"/>
    <col min="3827" max="3827" width="16.5703125" style="250" customWidth="1"/>
    <col min="3828" max="3828" width="69" style="250" customWidth="1"/>
    <col min="3829" max="3829" width="23.5703125" style="250" customWidth="1"/>
    <col min="3830" max="3830" width="18.85546875" style="250" customWidth="1"/>
    <col min="3831" max="3831" width="21.42578125" style="250" customWidth="1"/>
    <col min="3832" max="3832" width="40" style="250" customWidth="1"/>
    <col min="3833" max="3833" width="20.140625" style="250" customWidth="1"/>
    <col min="3834" max="3834" width="23.5703125" style="250" customWidth="1"/>
    <col min="3835" max="4080" width="11.42578125" style="250"/>
    <col min="4081" max="4081" width="8.140625" style="250" customWidth="1"/>
    <col min="4082" max="4082" width="52.140625" style="250" customWidth="1"/>
    <col min="4083" max="4083" width="16.5703125" style="250" customWidth="1"/>
    <col min="4084" max="4084" width="69" style="250" customWidth="1"/>
    <col min="4085" max="4085" width="23.5703125" style="250" customWidth="1"/>
    <col min="4086" max="4086" width="18.85546875" style="250" customWidth="1"/>
    <col min="4087" max="4087" width="21.42578125" style="250" customWidth="1"/>
    <col min="4088" max="4088" width="40" style="250" customWidth="1"/>
    <col min="4089" max="4089" width="20.140625" style="250" customWidth="1"/>
    <col min="4090" max="4090" width="23.5703125" style="250" customWidth="1"/>
    <col min="4091" max="4336" width="11.42578125" style="250"/>
    <col min="4337" max="4337" width="8.140625" style="250" customWidth="1"/>
    <col min="4338" max="4338" width="52.140625" style="250" customWidth="1"/>
    <col min="4339" max="4339" width="16.5703125" style="250" customWidth="1"/>
    <col min="4340" max="4340" width="69" style="250" customWidth="1"/>
    <col min="4341" max="4341" width="23.5703125" style="250" customWidth="1"/>
    <col min="4342" max="4342" width="18.85546875" style="250" customWidth="1"/>
    <col min="4343" max="4343" width="21.42578125" style="250" customWidth="1"/>
    <col min="4344" max="4344" width="40" style="250" customWidth="1"/>
    <col min="4345" max="4345" width="20.140625" style="250" customWidth="1"/>
    <col min="4346" max="4346" width="23.5703125" style="250" customWidth="1"/>
    <col min="4347" max="4592" width="11.42578125" style="250"/>
    <col min="4593" max="4593" width="8.140625" style="250" customWidth="1"/>
    <col min="4594" max="4594" width="52.140625" style="250" customWidth="1"/>
    <col min="4595" max="4595" width="16.5703125" style="250" customWidth="1"/>
    <col min="4596" max="4596" width="69" style="250" customWidth="1"/>
    <col min="4597" max="4597" width="23.5703125" style="250" customWidth="1"/>
    <col min="4598" max="4598" width="18.85546875" style="250" customWidth="1"/>
    <col min="4599" max="4599" width="21.42578125" style="250" customWidth="1"/>
    <col min="4600" max="4600" width="40" style="250" customWidth="1"/>
    <col min="4601" max="4601" width="20.140625" style="250" customWidth="1"/>
    <col min="4602" max="4602" width="23.5703125" style="250" customWidth="1"/>
    <col min="4603" max="4848" width="11.42578125" style="250"/>
    <col min="4849" max="4849" width="8.140625" style="250" customWidth="1"/>
    <col min="4850" max="4850" width="52.140625" style="250" customWidth="1"/>
    <col min="4851" max="4851" width="16.5703125" style="250" customWidth="1"/>
    <col min="4852" max="4852" width="69" style="250" customWidth="1"/>
    <col min="4853" max="4853" width="23.5703125" style="250" customWidth="1"/>
    <col min="4854" max="4854" width="18.85546875" style="250" customWidth="1"/>
    <col min="4855" max="4855" width="21.42578125" style="250" customWidth="1"/>
    <col min="4856" max="4856" width="40" style="250" customWidth="1"/>
    <col min="4857" max="4857" width="20.140625" style="250" customWidth="1"/>
    <col min="4858" max="4858" width="23.5703125" style="250" customWidth="1"/>
    <col min="4859" max="5104" width="11.42578125" style="250"/>
    <col min="5105" max="5105" width="8.140625" style="250" customWidth="1"/>
    <col min="5106" max="5106" width="52.140625" style="250" customWidth="1"/>
    <col min="5107" max="5107" width="16.5703125" style="250" customWidth="1"/>
    <col min="5108" max="5108" width="69" style="250" customWidth="1"/>
    <col min="5109" max="5109" width="23.5703125" style="250" customWidth="1"/>
    <col min="5110" max="5110" width="18.85546875" style="250" customWidth="1"/>
    <col min="5111" max="5111" width="21.42578125" style="250" customWidth="1"/>
    <col min="5112" max="5112" width="40" style="250" customWidth="1"/>
    <col min="5113" max="5113" width="20.140625" style="250" customWidth="1"/>
    <col min="5114" max="5114" width="23.5703125" style="250" customWidth="1"/>
    <col min="5115" max="5360" width="11.42578125" style="250"/>
    <col min="5361" max="5361" width="8.140625" style="250" customWidth="1"/>
    <col min="5362" max="5362" width="52.140625" style="250" customWidth="1"/>
    <col min="5363" max="5363" width="16.5703125" style="250" customWidth="1"/>
    <col min="5364" max="5364" width="69" style="250" customWidth="1"/>
    <col min="5365" max="5365" width="23.5703125" style="250" customWidth="1"/>
    <col min="5366" max="5366" width="18.85546875" style="250" customWidth="1"/>
    <col min="5367" max="5367" width="21.42578125" style="250" customWidth="1"/>
    <col min="5368" max="5368" width="40" style="250" customWidth="1"/>
    <col min="5369" max="5369" width="20.140625" style="250" customWidth="1"/>
    <col min="5370" max="5370" width="23.5703125" style="250" customWidth="1"/>
    <col min="5371" max="5616" width="11.42578125" style="250"/>
    <col min="5617" max="5617" width="8.140625" style="250" customWidth="1"/>
    <col min="5618" max="5618" width="52.140625" style="250" customWidth="1"/>
    <col min="5619" max="5619" width="16.5703125" style="250" customWidth="1"/>
    <col min="5620" max="5620" width="69" style="250" customWidth="1"/>
    <col min="5621" max="5621" width="23.5703125" style="250" customWidth="1"/>
    <col min="5622" max="5622" width="18.85546875" style="250" customWidth="1"/>
    <col min="5623" max="5623" width="21.42578125" style="250" customWidth="1"/>
    <col min="5624" max="5624" width="40" style="250" customWidth="1"/>
    <col min="5625" max="5625" width="20.140625" style="250" customWidth="1"/>
    <col min="5626" max="5626" width="23.5703125" style="250" customWidth="1"/>
    <col min="5627" max="5872" width="11.42578125" style="250"/>
    <col min="5873" max="5873" width="8.140625" style="250" customWidth="1"/>
    <col min="5874" max="5874" width="52.140625" style="250" customWidth="1"/>
    <col min="5875" max="5875" width="16.5703125" style="250" customWidth="1"/>
    <col min="5876" max="5876" width="69" style="250" customWidth="1"/>
    <col min="5877" max="5877" width="23.5703125" style="250" customWidth="1"/>
    <col min="5878" max="5878" width="18.85546875" style="250" customWidth="1"/>
    <col min="5879" max="5879" width="21.42578125" style="250" customWidth="1"/>
    <col min="5880" max="5880" width="40" style="250" customWidth="1"/>
    <col min="5881" max="5881" width="20.140625" style="250" customWidth="1"/>
    <col min="5882" max="5882" width="23.5703125" style="250" customWidth="1"/>
    <col min="5883" max="6128" width="11.42578125" style="250"/>
    <col min="6129" max="6129" width="8.140625" style="250" customWidth="1"/>
    <col min="6130" max="6130" width="52.140625" style="250" customWidth="1"/>
    <col min="6131" max="6131" width="16.5703125" style="250" customWidth="1"/>
    <col min="6132" max="6132" width="69" style="250" customWidth="1"/>
    <col min="6133" max="6133" width="23.5703125" style="250" customWidth="1"/>
    <col min="6134" max="6134" width="18.85546875" style="250" customWidth="1"/>
    <col min="6135" max="6135" width="21.42578125" style="250" customWidth="1"/>
    <col min="6136" max="6136" width="40" style="250" customWidth="1"/>
    <col min="6137" max="6137" width="20.140625" style="250" customWidth="1"/>
    <col min="6138" max="6138" width="23.5703125" style="250" customWidth="1"/>
    <col min="6139" max="6384" width="11.42578125" style="250"/>
    <col min="6385" max="6385" width="8.140625" style="250" customWidth="1"/>
    <col min="6386" max="6386" width="52.140625" style="250" customWidth="1"/>
    <col min="6387" max="6387" width="16.5703125" style="250" customWidth="1"/>
    <col min="6388" max="6388" width="69" style="250" customWidth="1"/>
    <col min="6389" max="6389" width="23.5703125" style="250" customWidth="1"/>
    <col min="6390" max="6390" width="18.85546875" style="250" customWidth="1"/>
    <col min="6391" max="6391" width="21.42578125" style="250" customWidth="1"/>
    <col min="6392" max="6392" width="40" style="250" customWidth="1"/>
    <col min="6393" max="6393" width="20.140625" style="250" customWidth="1"/>
    <col min="6394" max="6394" width="23.5703125" style="250" customWidth="1"/>
    <col min="6395" max="6640" width="11.42578125" style="250"/>
    <col min="6641" max="6641" width="8.140625" style="250" customWidth="1"/>
    <col min="6642" max="6642" width="52.140625" style="250" customWidth="1"/>
    <col min="6643" max="6643" width="16.5703125" style="250" customWidth="1"/>
    <col min="6644" max="6644" width="69" style="250" customWidth="1"/>
    <col min="6645" max="6645" width="23.5703125" style="250" customWidth="1"/>
    <col min="6646" max="6646" width="18.85546875" style="250" customWidth="1"/>
    <col min="6647" max="6647" width="21.42578125" style="250" customWidth="1"/>
    <col min="6648" max="6648" width="40" style="250" customWidth="1"/>
    <col min="6649" max="6649" width="20.140625" style="250" customWidth="1"/>
    <col min="6650" max="6650" width="23.5703125" style="250" customWidth="1"/>
    <col min="6651" max="6896" width="11.42578125" style="250"/>
    <col min="6897" max="6897" width="8.140625" style="250" customWidth="1"/>
    <col min="6898" max="6898" width="52.140625" style="250" customWidth="1"/>
    <col min="6899" max="6899" width="16.5703125" style="250" customWidth="1"/>
    <col min="6900" max="6900" width="69" style="250" customWidth="1"/>
    <col min="6901" max="6901" width="23.5703125" style="250" customWidth="1"/>
    <col min="6902" max="6902" width="18.85546875" style="250" customWidth="1"/>
    <col min="6903" max="6903" width="21.42578125" style="250" customWidth="1"/>
    <col min="6904" max="6904" width="40" style="250" customWidth="1"/>
    <col min="6905" max="6905" width="20.140625" style="250" customWidth="1"/>
    <col min="6906" max="6906" width="23.5703125" style="250" customWidth="1"/>
    <col min="6907" max="7152" width="11.42578125" style="250"/>
    <col min="7153" max="7153" width="8.140625" style="250" customWidth="1"/>
    <col min="7154" max="7154" width="52.140625" style="250" customWidth="1"/>
    <col min="7155" max="7155" width="16.5703125" style="250" customWidth="1"/>
    <col min="7156" max="7156" width="69" style="250" customWidth="1"/>
    <col min="7157" max="7157" width="23.5703125" style="250" customWidth="1"/>
    <col min="7158" max="7158" width="18.85546875" style="250" customWidth="1"/>
    <col min="7159" max="7159" width="21.42578125" style="250" customWidth="1"/>
    <col min="7160" max="7160" width="40" style="250" customWidth="1"/>
    <col min="7161" max="7161" width="20.140625" style="250" customWidth="1"/>
    <col min="7162" max="7162" width="23.5703125" style="250" customWidth="1"/>
    <col min="7163" max="7408" width="11.42578125" style="250"/>
    <col min="7409" max="7409" width="8.140625" style="250" customWidth="1"/>
    <col min="7410" max="7410" width="52.140625" style="250" customWidth="1"/>
    <col min="7411" max="7411" width="16.5703125" style="250" customWidth="1"/>
    <col min="7412" max="7412" width="69" style="250" customWidth="1"/>
    <col min="7413" max="7413" width="23.5703125" style="250" customWidth="1"/>
    <col min="7414" max="7414" width="18.85546875" style="250" customWidth="1"/>
    <col min="7415" max="7415" width="21.42578125" style="250" customWidth="1"/>
    <col min="7416" max="7416" width="40" style="250" customWidth="1"/>
    <col min="7417" max="7417" width="20.140625" style="250" customWidth="1"/>
    <col min="7418" max="7418" width="23.5703125" style="250" customWidth="1"/>
    <col min="7419" max="7664" width="11.42578125" style="250"/>
    <col min="7665" max="7665" width="8.140625" style="250" customWidth="1"/>
    <col min="7666" max="7666" width="52.140625" style="250" customWidth="1"/>
    <col min="7667" max="7667" width="16.5703125" style="250" customWidth="1"/>
    <col min="7668" max="7668" width="69" style="250" customWidth="1"/>
    <col min="7669" max="7669" width="23.5703125" style="250" customWidth="1"/>
    <col min="7670" max="7670" width="18.85546875" style="250" customWidth="1"/>
    <col min="7671" max="7671" width="21.42578125" style="250" customWidth="1"/>
    <col min="7672" max="7672" width="40" style="250" customWidth="1"/>
    <col min="7673" max="7673" width="20.140625" style="250" customWidth="1"/>
    <col min="7674" max="7674" width="23.5703125" style="250" customWidth="1"/>
    <col min="7675" max="7920" width="11.42578125" style="250"/>
    <col min="7921" max="7921" width="8.140625" style="250" customWidth="1"/>
    <col min="7922" max="7922" width="52.140625" style="250" customWidth="1"/>
    <col min="7923" max="7923" width="16.5703125" style="250" customWidth="1"/>
    <col min="7924" max="7924" width="69" style="250" customWidth="1"/>
    <col min="7925" max="7925" width="23.5703125" style="250" customWidth="1"/>
    <col min="7926" max="7926" width="18.85546875" style="250" customWidth="1"/>
    <col min="7927" max="7927" width="21.42578125" style="250" customWidth="1"/>
    <col min="7928" max="7928" width="40" style="250" customWidth="1"/>
    <col min="7929" max="7929" width="20.140625" style="250" customWidth="1"/>
    <col min="7930" max="7930" width="23.5703125" style="250" customWidth="1"/>
    <col min="7931" max="8176" width="11.42578125" style="250"/>
    <col min="8177" max="8177" width="8.140625" style="250" customWidth="1"/>
    <col min="8178" max="8178" width="52.140625" style="250" customWidth="1"/>
    <col min="8179" max="8179" width="16.5703125" style="250" customWidth="1"/>
    <col min="8180" max="8180" width="69" style="250" customWidth="1"/>
    <col min="8181" max="8181" width="23.5703125" style="250" customWidth="1"/>
    <col min="8182" max="8182" width="18.85546875" style="250" customWidth="1"/>
    <col min="8183" max="8183" width="21.42578125" style="250" customWidth="1"/>
    <col min="8184" max="8184" width="40" style="250" customWidth="1"/>
    <col min="8185" max="8185" width="20.140625" style="250" customWidth="1"/>
    <col min="8186" max="8186" width="23.5703125" style="250" customWidth="1"/>
    <col min="8187" max="8432" width="11.42578125" style="250"/>
    <col min="8433" max="8433" width="8.140625" style="250" customWidth="1"/>
    <col min="8434" max="8434" width="52.140625" style="250" customWidth="1"/>
    <col min="8435" max="8435" width="16.5703125" style="250" customWidth="1"/>
    <col min="8436" max="8436" width="69" style="250" customWidth="1"/>
    <col min="8437" max="8437" width="23.5703125" style="250" customWidth="1"/>
    <col min="8438" max="8438" width="18.85546875" style="250" customWidth="1"/>
    <col min="8439" max="8439" width="21.42578125" style="250" customWidth="1"/>
    <col min="8440" max="8440" width="40" style="250" customWidth="1"/>
    <col min="8441" max="8441" width="20.140625" style="250" customWidth="1"/>
    <col min="8442" max="8442" width="23.5703125" style="250" customWidth="1"/>
    <col min="8443" max="8688" width="11.42578125" style="250"/>
    <col min="8689" max="8689" width="8.140625" style="250" customWidth="1"/>
    <col min="8690" max="8690" width="52.140625" style="250" customWidth="1"/>
    <col min="8691" max="8691" width="16.5703125" style="250" customWidth="1"/>
    <col min="8692" max="8692" width="69" style="250" customWidth="1"/>
    <col min="8693" max="8693" width="23.5703125" style="250" customWidth="1"/>
    <col min="8694" max="8694" width="18.85546875" style="250" customWidth="1"/>
    <col min="8695" max="8695" width="21.42578125" style="250" customWidth="1"/>
    <col min="8696" max="8696" width="40" style="250" customWidth="1"/>
    <col min="8697" max="8697" width="20.140625" style="250" customWidth="1"/>
    <col min="8698" max="8698" width="23.5703125" style="250" customWidth="1"/>
    <col min="8699" max="8944" width="11.42578125" style="250"/>
    <col min="8945" max="8945" width="8.140625" style="250" customWidth="1"/>
    <col min="8946" max="8946" width="52.140625" style="250" customWidth="1"/>
    <col min="8947" max="8947" width="16.5703125" style="250" customWidth="1"/>
    <col min="8948" max="8948" width="69" style="250" customWidth="1"/>
    <col min="8949" max="8949" width="23.5703125" style="250" customWidth="1"/>
    <col min="8950" max="8950" width="18.85546875" style="250" customWidth="1"/>
    <col min="8951" max="8951" width="21.42578125" style="250" customWidth="1"/>
    <col min="8952" max="8952" width="40" style="250" customWidth="1"/>
    <col min="8953" max="8953" width="20.140625" style="250" customWidth="1"/>
    <col min="8954" max="8954" width="23.5703125" style="250" customWidth="1"/>
    <col min="8955" max="9200" width="11.42578125" style="250"/>
    <col min="9201" max="9201" width="8.140625" style="250" customWidth="1"/>
    <col min="9202" max="9202" width="52.140625" style="250" customWidth="1"/>
    <col min="9203" max="9203" width="16.5703125" style="250" customWidth="1"/>
    <col min="9204" max="9204" width="69" style="250" customWidth="1"/>
    <col min="9205" max="9205" width="23.5703125" style="250" customWidth="1"/>
    <col min="9206" max="9206" width="18.85546875" style="250" customWidth="1"/>
    <col min="9207" max="9207" width="21.42578125" style="250" customWidth="1"/>
    <col min="9208" max="9208" width="40" style="250" customWidth="1"/>
    <col min="9209" max="9209" width="20.140625" style="250" customWidth="1"/>
    <col min="9210" max="9210" width="23.5703125" style="250" customWidth="1"/>
    <col min="9211" max="9456" width="11.42578125" style="250"/>
    <col min="9457" max="9457" width="8.140625" style="250" customWidth="1"/>
    <col min="9458" max="9458" width="52.140625" style="250" customWidth="1"/>
    <col min="9459" max="9459" width="16.5703125" style="250" customWidth="1"/>
    <col min="9460" max="9460" width="69" style="250" customWidth="1"/>
    <col min="9461" max="9461" width="23.5703125" style="250" customWidth="1"/>
    <col min="9462" max="9462" width="18.85546875" style="250" customWidth="1"/>
    <col min="9463" max="9463" width="21.42578125" style="250" customWidth="1"/>
    <col min="9464" max="9464" width="40" style="250" customWidth="1"/>
    <col min="9465" max="9465" width="20.140625" style="250" customWidth="1"/>
    <col min="9466" max="9466" width="23.5703125" style="250" customWidth="1"/>
    <col min="9467" max="9712" width="11.42578125" style="250"/>
    <col min="9713" max="9713" width="8.140625" style="250" customWidth="1"/>
    <col min="9714" max="9714" width="52.140625" style="250" customWidth="1"/>
    <col min="9715" max="9715" width="16.5703125" style="250" customWidth="1"/>
    <col min="9716" max="9716" width="69" style="250" customWidth="1"/>
    <col min="9717" max="9717" width="23.5703125" style="250" customWidth="1"/>
    <col min="9718" max="9718" width="18.85546875" style="250" customWidth="1"/>
    <col min="9719" max="9719" width="21.42578125" style="250" customWidth="1"/>
    <col min="9720" max="9720" width="40" style="250" customWidth="1"/>
    <col min="9721" max="9721" width="20.140625" style="250" customWidth="1"/>
    <col min="9722" max="9722" width="23.5703125" style="250" customWidth="1"/>
    <col min="9723" max="9968" width="11.42578125" style="250"/>
    <col min="9969" max="9969" width="8.140625" style="250" customWidth="1"/>
    <col min="9970" max="9970" width="52.140625" style="250" customWidth="1"/>
    <col min="9971" max="9971" width="16.5703125" style="250" customWidth="1"/>
    <col min="9972" max="9972" width="69" style="250" customWidth="1"/>
    <col min="9973" max="9973" width="23.5703125" style="250" customWidth="1"/>
    <col min="9974" max="9974" width="18.85546875" style="250" customWidth="1"/>
    <col min="9975" max="9975" width="21.42578125" style="250" customWidth="1"/>
    <col min="9976" max="9976" width="40" style="250" customWidth="1"/>
    <col min="9977" max="9977" width="20.140625" style="250" customWidth="1"/>
    <col min="9978" max="9978" width="23.5703125" style="250" customWidth="1"/>
    <col min="9979" max="10224" width="11.42578125" style="250"/>
    <col min="10225" max="10225" width="8.140625" style="250" customWidth="1"/>
    <col min="10226" max="10226" width="52.140625" style="250" customWidth="1"/>
    <col min="10227" max="10227" width="16.5703125" style="250" customWidth="1"/>
    <col min="10228" max="10228" width="69" style="250" customWidth="1"/>
    <col min="10229" max="10229" width="23.5703125" style="250" customWidth="1"/>
    <col min="10230" max="10230" width="18.85546875" style="250" customWidth="1"/>
    <col min="10231" max="10231" width="21.42578125" style="250" customWidth="1"/>
    <col min="10232" max="10232" width="40" style="250" customWidth="1"/>
    <col min="10233" max="10233" width="20.140625" style="250" customWidth="1"/>
    <col min="10234" max="10234" width="23.5703125" style="250" customWidth="1"/>
    <col min="10235" max="10480" width="11.42578125" style="250"/>
    <col min="10481" max="10481" width="8.140625" style="250" customWidth="1"/>
    <col min="10482" max="10482" width="52.140625" style="250" customWidth="1"/>
    <col min="10483" max="10483" width="16.5703125" style="250" customWidth="1"/>
    <col min="10484" max="10484" width="69" style="250" customWidth="1"/>
    <col min="10485" max="10485" width="23.5703125" style="250" customWidth="1"/>
    <col min="10486" max="10486" width="18.85546875" style="250" customWidth="1"/>
    <col min="10487" max="10487" width="21.42578125" style="250" customWidth="1"/>
    <col min="10488" max="10488" width="40" style="250" customWidth="1"/>
    <col min="10489" max="10489" width="20.140625" style="250" customWidth="1"/>
    <col min="10490" max="10490" width="23.5703125" style="250" customWidth="1"/>
    <col min="10491" max="10736" width="11.42578125" style="250"/>
    <col min="10737" max="10737" width="8.140625" style="250" customWidth="1"/>
    <col min="10738" max="10738" width="52.140625" style="250" customWidth="1"/>
    <col min="10739" max="10739" width="16.5703125" style="250" customWidth="1"/>
    <col min="10740" max="10740" width="69" style="250" customWidth="1"/>
    <col min="10741" max="10741" width="23.5703125" style="250" customWidth="1"/>
    <col min="10742" max="10742" width="18.85546875" style="250" customWidth="1"/>
    <col min="10743" max="10743" width="21.42578125" style="250" customWidth="1"/>
    <col min="10744" max="10744" width="40" style="250" customWidth="1"/>
    <col min="10745" max="10745" width="20.140625" style="250" customWidth="1"/>
    <col min="10746" max="10746" width="23.5703125" style="250" customWidth="1"/>
    <col min="10747" max="10992" width="11.42578125" style="250"/>
    <col min="10993" max="10993" width="8.140625" style="250" customWidth="1"/>
    <col min="10994" max="10994" width="52.140625" style="250" customWidth="1"/>
    <col min="10995" max="10995" width="16.5703125" style="250" customWidth="1"/>
    <col min="10996" max="10996" width="69" style="250" customWidth="1"/>
    <col min="10997" max="10997" width="23.5703125" style="250" customWidth="1"/>
    <col min="10998" max="10998" width="18.85546875" style="250" customWidth="1"/>
    <col min="10999" max="10999" width="21.42578125" style="250" customWidth="1"/>
    <col min="11000" max="11000" width="40" style="250" customWidth="1"/>
    <col min="11001" max="11001" width="20.140625" style="250" customWidth="1"/>
    <col min="11002" max="11002" width="23.5703125" style="250" customWidth="1"/>
    <col min="11003" max="11248" width="11.42578125" style="250"/>
    <col min="11249" max="11249" width="8.140625" style="250" customWidth="1"/>
    <col min="11250" max="11250" width="52.140625" style="250" customWidth="1"/>
    <col min="11251" max="11251" width="16.5703125" style="250" customWidth="1"/>
    <col min="11252" max="11252" width="69" style="250" customWidth="1"/>
    <col min="11253" max="11253" width="23.5703125" style="250" customWidth="1"/>
    <col min="11254" max="11254" width="18.85546875" style="250" customWidth="1"/>
    <col min="11255" max="11255" width="21.42578125" style="250" customWidth="1"/>
    <col min="11256" max="11256" width="40" style="250" customWidth="1"/>
    <col min="11257" max="11257" width="20.140625" style="250" customWidth="1"/>
    <col min="11258" max="11258" width="23.5703125" style="250" customWidth="1"/>
    <col min="11259" max="11504" width="11.42578125" style="250"/>
    <col min="11505" max="11505" width="8.140625" style="250" customWidth="1"/>
    <col min="11506" max="11506" width="52.140625" style="250" customWidth="1"/>
    <col min="11507" max="11507" width="16.5703125" style="250" customWidth="1"/>
    <col min="11508" max="11508" width="69" style="250" customWidth="1"/>
    <col min="11509" max="11509" width="23.5703125" style="250" customWidth="1"/>
    <col min="11510" max="11510" width="18.85546875" style="250" customWidth="1"/>
    <col min="11511" max="11511" width="21.42578125" style="250" customWidth="1"/>
    <col min="11512" max="11512" width="40" style="250" customWidth="1"/>
    <col min="11513" max="11513" width="20.140625" style="250" customWidth="1"/>
    <col min="11514" max="11514" width="23.5703125" style="250" customWidth="1"/>
    <col min="11515" max="11760" width="11.42578125" style="250"/>
    <col min="11761" max="11761" width="8.140625" style="250" customWidth="1"/>
    <col min="11762" max="11762" width="52.140625" style="250" customWidth="1"/>
    <col min="11763" max="11763" width="16.5703125" style="250" customWidth="1"/>
    <col min="11764" max="11764" width="69" style="250" customWidth="1"/>
    <col min="11765" max="11765" width="23.5703125" style="250" customWidth="1"/>
    <col min="11766" max="11766" width="18.85546875" style="250" customWidth="1"/>
    <col min="11767" max="11767" width="21.42578125" style="250" customWidth="1"/>
    <col min="11768" max="11768" width="40" style="250" customWidth="1"/>
    <col min="11769" max="11769" width="20.140625" style="250" customWidth="1"/>
    <col min="11770" max="11770" width="23.5703125" style="250" customWidth="1"/>
    <col min="11771" max="12016" width="11.42578125" style="250"/>
    <col min="12017" max="12017" width="8.140625" style="250" customWidth="1"/>
    <col min="12018" max="12018" width="52.140625" style="250" customWidth="1"/>
    <col min="12019" max="12019" width="16.5703125" style="250" customWidth="1"/>
    <col min="12020" max="12020" width="69" style="250" customWidth="1"/>
    <col min="12021" max="12021" width="23.5703125" style="250" customWidth="1"/>
    <col min="12022" max="12022" width="18.85546875" style="250" customWidth="1"/>
    <col min="12023" max="12023" width="21.42578125" style="250" customWidth="1"/>
    <col min="12024" max="12024" width="40" style="250" customWidth="1"/>
    <col min="12025" max="12025" width="20.140625" style="250" customWidth="1"/>
    <col min="12026" max="12026" width="23.5703125" style="250" customWidth="1"/>
    <col min="12027" max="12272" width="11.42578125" style="250"/>
    <col min="12273" max="12273" width="8.140625" style="250" customWidth="1"/>
    <col min="12274" max="12274" width="52.140625" style="250" customWidth="1"/>
    <col min="12275" max="12275" width="16.5703125" style="250" customWidth="1"/>
    <col min="12276" max="12276" width="69" style="250" customWidth="1"/>
    <col min="12277" max="12277" width="23.5703125" style="250" customWidth="1"/>
    <col min="12278" max="12278" width="18.85546875" style="250" customWidth="1"/>
    <col min="12279" max="12279" width="21.42578125" style="250" customWidth="1"/>
    <col min="12280" max="12280" width="40" style="250" customWidth="1"/>
    <col min="12281" max="12281" width="20.140625" style="250" customWidth="1"/>
    <col min="12282" max="12282" width="23.5703125" style="250" customWidth="1"/>
    <col min="12283" max="12528" width="11.42578125" style="250"/>
    <col min="12529" max="12529" width="8.140625" style="250" customWidth="1"/>
    <col min="12530" max="12530" width="52.140625" style="250" customWidth="1"/>
    <col min="12531" max="12531" width="16.5703125" style="250" customWidth="1"/>
    <col min="12532" max="12532" width="69" style="250" customWidth="1"/>
    <col min="12533" max="12533" width="23.5703125" style="250" customWidth="1"/>
    <col min="12534" max="12534" width="18.85546875" style="250" customWidth="1"/>
    <col min="12535" max="12535" width="21.42578125" style="250" customWidth="1"/>
    <col min="12536" max="12536" width="40" style="250" customWidth="1"/>
    <col min="12537" max="12537" width="20.140625" style="250" customWidth="1"/>
    <col min="12538" max="12538" width="23.5703125" style="250" customWidth="1"/>
    <col min="12539" max="12784" width="11.42578125" style="250"/>
    <col min="12785" max="12785" width="8.140625" style="250" customWidth="1"/>
    <col min="12786" max="12786" width="52.140625" style="250" customWidth="1"/>
    <col min="12787" max="12787" width="16.5703125" style="250" customWidth="1"/>
    <col min="12788" max="12788" width="69" style="250" customWidth="1"/>
    <col min="12789" max="12789" width="23.5703125" style="250" customWidth="1"/>
    <col min="12790" max="12790" width="18.85546875" style="250" customWidth="1"/>
    <col min="12791" max="12791" width="21.42578125" style="250" customWidth="1"/>
    <col min="12792" max="12792" width="40" style="250" customWidth="1"/>
    <col min="12793" max="12793" width="20.140625" style="250" customWidth="1"/>
    <col min="12794" max="12794" width="23.5703125" style="250" customWidth="1"/>
    <col min="12795" max="13040" width="11.42578125" style="250"/>
    <col min="13041" max="13041" width="8.140625" style="250" customWidth="1"/>
    <col min="13042" max="13042" width="52.140625" style="250" customWidth="1"/>
    <col min="13043" max="13043" width="16.5703125" style="250" customWidth="1"/>
    <col min="13044" max="13044" width="69" style="250" customWidth="1"/>
    <col min="13045" max="13045" width="23.5703125" style="250" customWidth="1"/>
    <col min="13046" max="13046" width="18.85546875" style="250" customWidth="1"/>
    <col min="13047" max="13047" width="21.42578125" style="250" customWidth="1"/>
    <col min="13048" max="13048" width="40" style="250" customWidth="1"/>
    <col min="13049" max="13049" width="20.140625" style="250" customWidth="1"/>
    <col min="13050" max="13050" width="23.5703125" style="250" customWidth="1"/>
    <col min="13051" max="13296" width="11.42578125" style="250"/>
    <col min="13297" max="13297" width="8.140625" style="250" customWidth="1"/>
    <col min="13298" max="13298" width="52.140625" style="250" customWidth="1"/>
    <col min="13299" max="13299" width="16.5703125" style="250" customWidth="1"/>
    <col min="13300" max="13300" width="69" style="250" customWidth="1"/>
    <col min="13301" max="13301" width="23.5703125" style="250" customWidth="1"/>
    <col min="13302" max="13302" width="18.85546875" style="250" customWidth="1"/>
    <col min="13303" max="13303" width="21.42578125" style="250" customWidth="1"/>
    <col min="13304" max="13304" width="40" style="250" customWidth="1"/>
    <col min="13305" max="13305" width="20.140625" style="250" customWidth="1"/>
    <col min="13306" max="13306" width="23.5703125" style="250" customWidth="1"/>
    <col min="13307" max="13552" width="11.42578125" style="250"/>
    <col min="13553" max="13553" width="8.140625" style="250" customWidth="1"/>
    <col min="13554" max="13554" width="52.140625" style="250" customWidth="1"/>
    <col min="13555" max="13555" width="16.5703125" style="250" customWidth="1"/>
    <col min="13556" max="13556" width="69" style="250" customWidth="1"/>
    <col min="13557" max="13557" width="23.5703125" style="250" customWidth="1"/>
    <col min="13558" max="13558" width="18.85546875" style="250" customWidth="1"/>
    <col min="13559" max="13559" width="21.42578125" style="250" customWidth="1"/>
    <col min="13560" max="13560" width="40" style="250" customWidth="1"/>
    <col min="13561" max="13561" width="20.140625" style="250" customWidth="1"/>
    <col min="13562" max="13562" width="23.5703125" style="250" customWidth="1"/>
    <col min="13563" max="13808" width="11.42578125" style="250"/>
    <col min="13809" max="13809" width="8.140625" style="250" customWidth="1"/>
    <col min="13810" max="13810" width="52.140625" style="250" customWidth="1"/>
    <col min="13811" max="13811" width="16.5703125" style="250" customWidth="1"/>
    <col min="13812" max="13812" width="69" style="250" customWidth="1"/>
    <col min="13813" max="13813" width="23.5703125" style="250" customWidth="1"/>
    <col min="13814" max="13814" width="18.85546875" style="250" customWidth="1"/>
    <col min="13815" max="13815" width="21.42578125" style="250" customWidth="1"/>
    <col min="13816" max="13816" width="40" style="250" customWidth="1"/>
    <col min="13817" max="13817" width="20.140625" style="250" customWidth="1"/>
    <col min="13818" max="13818" width="23.5703125" style="250" customWidth="1"/>
    <col min="13819" max="14064" width="11.42578125" style="250"/>
    <col min="14065" max="14065" width="8.140625" style="250" customWidth="1"/>
    <col min="14066" max="14066" width="52.140625" style="250" customWidth="1"/>
    <col min="14067" max="14067" width="16.5703125" style="250" customWidth="1"/>
    <col min="14068" max="14068" width="69" style="250" customWidth="1"/>
    <col min="14069" max="14069" width="23.5703125" style="250" customWidth="1"/>
    <col min="14070" max="14070" width="18.85546875" style="250" customWidth="1"/>
    <col min="14071" max="14071" width="21.42578125" style="250" customWidth="1"/>
    <col min="14072" max="14072" width="40" style="250" customWidth="1"/>
    <col min="14073" max="14073" width="20.140625" style="250" customWidth="1"/>
    <col min="14074" max="14074" width="23.5703125" style="250" customWidth="1"/>
    <col min="14075" max="14320" width="11.42578125" style="250"/>
    <col min="14321" max="14321" width="8.140625" style="250" customWidth="1"/>
    <col min="14322" max="14322" width="52.140625" style="250" customWidth="1"/>
    <col min="14323" max="14323" width="16.5703125" style="250" customWidth="1"/>
    <col min="14324" max="14324" width="69" style="250" customWidth="1"/>
    <col min="14325" max="14325" width="23.5703125" style="250" customWidth="1"/>
    <col min="14326" max="14326" width="18.85546875" style="250" customWidth="1"/>
    <col min="14327" max="14327" width="21.42578125" style="250" customWidth="1"/>
    <col min="14328" max="14328" width="40" style="250" customWidth="1"/>
    <col min="14329" max="14329" width="20.140625" style="250" customWidth="1"/>
    <col min="14330" max="14330" width="23.5703125" style="250" customWidth="1"/>
    <col min="14331" max="14576" width="11.42578125" style="250"/>
    <col min="14577" max="14577" width="8.140625" style="250" customWidth="1"/>
    <col min="14578" max="14578" width="52.140625" style="250" customWidth="1"/>
    <col min="14579" max="14579" width="16.5703125" style="250" customWidth="1"/>
    <col min="14580" max="14580" width="69" style="250" customWidth="1"/>
    <col min="14581" max="14581" width="23.5703125" style="250" customWidth="1"/>
    <col min="14582" max="14582" width="18.85546875" style="250" customWidth="1"/>
    <col min="14583" max="14583" width="21.42578125" style="250" customWidth="1"/>
    <col min="14584" max="14584" width="40" style="250" customWidth="1"/>
    <col min="14585" max="14585" width="20.140625" style="250" customWidth="1"/>
    <col min="14586" max="14586" width="23.5703125" style="250" customWidth="1"/>
    <col min="14587" max="14832" width="11.42578125" style="250"/>
    <col min="14833" max="14833" width="8.140625" style="250" customWidth="1"/>
    <col min="14834" max="14834" width="52.140625" style="250" customWidth="1"/>
    <col min="14835" max="14835" width="16.5703125" style="250" customWidth="1"/>
    <col min="14836" max="14836" width="69" style="250" customWidth="1"/>
    <col min="14837" max="14837" width="23.5703125" style="250" customWidth="1"/>
    <col min="14838" max="14838" width="18.85546875" style="250" customWidth="1"/>
    <col min="14839" max="14839" width="21.42578125" style="250" customWidth="1"/>
    <col min="14840" max="14840" width="40" style="250" customWidth="1"/>
    <col min="14841" max="14841" width="20.140625" style="250" customWidth="1"/>
    <col min="14842" max="14842" width="23.5703125" style="250" customWidth="1"/>
    <col min="14843" max="15088" width="11.42578125" style="250"/>
    <col min="15089" max="15089" width="8.140625" style="250" customWidth="1"/>
    <col min="15090" max="15090" width="52.140625" style="250" customWidth="1"/>
    <col min="15091" max="15091" width="16.5703125" style="250" customWidth="1"/>
    <col min="15092" max="15092" width="69" style="250" customWidth="1"/>
    <col min="15093" max="15093" width="23.5703125" style="250" customWidth="1"/>
    <col min="15094" max="15094" width="18.85546875" style="250" customWidth="1"/>
    <col min="15095" max="15095" width="21.42578125" style="250" customWidth="1"/>
    <col min="15096" max="15096" width="40" style="250" customWidth="1"/>
    <col min="15097" max="15097" width="20.140625" style="250" customWidth="1"/>
    <col min="15098" max="15098" width="23.5703125" style="250" customWidth="1"/>
    <col min="15099" max="15344" width="11.42578125" style="250"/>
    <col min="15345" max="15345" width="8.140625" style="250" customWidth="1"/>
    <col min="15346" max="15346" width="52.140625" style="250" customWidth="1"/>
    <col min="15347" max="15347" width="16.5703125" style="250" customWidth="1"/>
    <col min="15348" max="15348" width="69" style="250" customWidth="1"/>
    <col min="15349" max="15349" width="23.5703125" style="250" customWidth="1"/>
    <col min="15350" max="15350" width="18.85546875" style="250" customWidth="1"/>
    <col min="15351" max="15351" width="21.42578125" style="250" customWidth="1"/>
    <col min="15352" max="15352" width="40" style="250" customWidth="1"/>
    <col min="15353" max="15353" width="20.140625" style="250" customWidth="1"/>
    <col min="15354" max="15354" width="23.5703125" style="250" customWidth="1"/>
    <col min="15355" max="15600" width="11.42578125" style="250"/>
    <col min="15601" max="15601" width="8.140625" style="250" customWidth="1"/>
    <col min="15602" max="15602" width="52.140625" style="250" customWidth="1"/>
    <col min="15603" max="15603" width="16.5703125" style="250" customWidth="1"/>
    <col min="15604" max="15604" width="69" style="250" customWidth="1"/>
    <col min="15605" max="15605" width="23.5703125" style="250" customWidth="1"/>
    <col min="15606" max="15606" width="18.85546875" style="250" customWidth="1"/>
    <col min="15607" max="15607" width="21.42578125" style="250" customWidth="1"/>
    <col min="15608" max="15608" width="40" style="250" customWidth="1"/>
    <col min="15609" max="15609" width="20.140625" style="250" customWidth="1"/>
    <col min="15610" max="15610" width="23.5703125" style="250" customWidth="1"/>
    <col min="15611" max="15856" width="11.42578125" style="250"/>
    <col min="15857" max="15857" width="8.140625" style="250" customWidth="1"/>
    <col min="15858" max="15858" width="52.140625" style="250" customWidth="1"/>
    <col min="15859" max="15859" width="16.5703125" style="250" customWidth="1"/>
    <col min="15860" max="15860" width="69" style="250" customWidth="1"/>
    <col min="15861" max="15861" width="23.5703125" style="250" customWidth="1"/>
    <col min="15862" max="15862" width="18.85546875" style="250" customWidth="1"/>
    <col min="15863" max="15863" width="21.42578125" style="250" customWidth="1"/>
    <col min="15864" max="15864" width="40" style="250" customWidth="1"/>
    <col min="15865" max="15865" width="20.140625" style="250" customWidth="1"/>
    <col min="15866" max="15866" width="23.5703125" style="250" customWidth="1"/>
    <col min="15867" max="16112" width="11.42578125" style="250"/>
    <col min="16113" max="16113" width="8.140625" style="250" customWidth="1"/>
    <col min="16114" max="16114" width="52.140625" style="250" customWidth="1"/>
    <col min="16115" max="16115" width="16.5703125" style="250" customWidth="1"/>
    <col min="16116" max="16116" width="69" style="250" customWidth="1"/>
    <col min="16117" max="16117" width="23.5703125" style="250" customWidth="1"/>
    <col min="16118" max="16118" width="18.85546875" style="250" customWidth="1"/>
    <col min="16119" max="16119" width="21.42578125" style="250" customWidth="1"/>
    <col min="16120" max="16120" width="40" style="250" customWidth="1"/>
    <col min="16121" max="16121" width="20.140625" style="250" customWidth="1"/>
    <col min="16122" max="16122" width="23.5703125" style="250" customWidth="1"/>
    <col min="16123" max="16384" width="11.42578125" style="250"/>
  </cols>
  <sheetData>
    <row r="1" spans="1:24" s="249" customFormat="1" x14ac:dyDescent="0.25">
      <c r="A1" s="270"/>
      <c r="B1" s="43"/>
      <c r="C1" s="43"/>
      <c r="D1" s="43"/>
      <c r="E1" s="43"/>
      <c r="F1" s="43"/>
      <c r="G1" s="43"/>
      <c r="H1" s="43"/>
      <c r="I1" s="43"/>
      <c r="J1" s="266"/>
    </row>
    <row r="2" spans="1:24" s="249" customFormat="1" x14ac:dyDescent="0.25">
      <c r="A2" s="460" t="s">
        <v>7</v>
      </c>
      <c r="B2" s="461"/>
      <c r="C2" s="461"/>
      <c r="D2" s="461"/>
      <c r="E2" s="461"/>
      <c r="F2" s="461"/>
      <c r="G2" s="461"/>
      <c r="H2" s="38"/>
      <c r="I2" s="38"/>
      <c r="J2" s="39"/>
    </row>
    <row r="3" spans="1:24" s="249" customFormat="1" x14ac:dyDescent="0.25">
      <c r="A3" s="452" t="s">
        <v>42</v>
      </c>
      <c r="B3" s="452"/>
      <c r="C3" s="452"/>
      <c r="D3" s="460" t="s">
        <v>330</v>
      </c>
      <c r="E3" s="461"/>
      <c r="F3" s="461"/>
      <c r="G3" s="461"/>
      <c r="H3" s="38"/>
      <c r="I3" s="38"/>
      <c r="J3" s="39"/>
    </row>
    <row r="4" spans="1:24" s="249" customFormat="1" x14ac:dyDescent="0.25">
      <c r="A4" s="452" t="s">
        <v>13</v>
      </c>
      <c r="B4" s="452"/>
      <c r="C4" s="452"/>
      <c r="D4" s="544" t="s">
        <v>331</v>
      </c>
      <c r="E4" s="461"/>
      <c r="F4" s="461"/>
      <c r="G4" s="461"/>
      <c r="H4" s="38"/>
      <c r="I4" s="267"/>
      <c r="J4" s="271"/>
    </row>
    <row r="5" spans="1:24" s="249" customFormat="1" x14ac:dyDescent="0.25">
      <c r="A5" s="452" t="s">
        <v>8</v>
      </c>
      <c r="B5" s="452"/>
      <c r="C5" s="452"/>
      <c r="D5" s="544" t="s">
        <v>332</v>
      </c>
      <c r="E5" s="545"/>
      <c r="F5" s="545"/>
      <c r="G5" s="545"/>
      <c r="H5" s="38"/>
      <c r="I5" s="267"/>
      <c r="J5" s="271"/>
    </row>
    <row r="6" spans="1:24" s="249" customFormat="1" x14ac:dyDescent="0.25">
      <c r="A6" s="452" t="s">
        <v>14</v>
      </c>
      <c r="B6" s="452"/>
      <c r="C6" s="452"/>
      <c r="D6" s="460" t="s">
        <v>5</v>
      </c>
      <c r="E6" s="461"/>
      <c r="F6" s="461"/>
      <c r="G6" s="461"/>
      <c r="H6" s="38"/>
      <c r="I6" s="267"/>
      <c r="J6" s="271"/>
    </row>
    <row r="7" spans="1:24" x14ac:dyDescent="0.25">
      <c r="A7" s="462"/>
      <c r="B7" s="462"/>
      <c r="C7" s="462"/>
      <c r="D7" s="462"/>
      <c r="E7" s="462"/>
      <c r="F7" s="462"/>
      <c r="G7" s="462"/>
      <c r="H7" s="462"/>
      <c r="I7" s="462"/>
      <c r="J7" s="463"/>
    </row>
    <row r="8" spans="1:24" ht="15" x14ac:dyDescent="0.25">
      <c r="K8" s="457" t="s">
        <v>16</v>
      </c>
      <c r="L8" s="458"/>
      <c r="M8" s="458"/>
      <c r="N8" s="458"/>
      <c r="O8" s="228"/>
      <c r="P8" s="228">
        <v>45016</v>
      </c>
      <c r="Q8" s="251"/>
      <c r="R8" s="457" t="s">
        <v>17</v>
      </c>
      <c r="S8" s="458"/>
      <c r="T8" s="458"/>
      <c r="U8" s="458"/>
      <c r="V8" s="228"/>
      <c r="W8" s="228">
        <v>45107</v>
      </c>
      <c r="X8" s="251"/>
    </row>
    <row r="9" spans="1:24" ht="39" thickBot="1" x14ac:dyDescent="0.3">
      <c r="A9" s="121" t="s">
        <v>18</v>
      </c>
      <c r="B9" s="121" t="s">
        <v>19</v>
      </c>
      <c r="C9" s="121" t="s">
        <v>20</v>
      </c>
      <c r="D9" s="121" t="s">
        <v>21</v>
      </c>
      <c r="E9" s="121" t="s">
        <v>22</v>
      </c>
      <c r="F9" s="121" t="s">
        <v>23</v>
      </c>
      <c r="G9" s="121" t="s">
        <v>24</v>
      </c>
      <c r="H9" s="140" t="s">
        <v>152</v>
      </c>
      <c r="I9" s="121" t="s">
        <v>26</v>
      </c>
      <c r="J9" s="121" t="s">
        <v>43</v>
      </c>
      <c r="K9" s="237" t="s">
        <v>28</v>
      </c>
      <c r="L9" s="237" t="s">
        <v>29</v>
      </c>
      <c r="M9" s="237" t="s">
        <v>30</v>
      </c>
      <c r="N9" s="243" t="s">
        <v>31</v>
      </c>
      <c r="O9" s="236" t="s">
        <v>32</v>
      </c>
      <c r="P9" s="231" t="s">
        <v>33</v>
      </c>
      <c r="Q9" s="230" t="s">
        <v>34</v>
      </c>
      <c r="R9" s="237" t="s">
        <v>28</v>
      </c>
      <c r="S9" s="237" t="s">
        <v>29</v>
      </c>
      <c r="T9" s="237" t="s">
        <v>30</v>
      </c>
      <c r="U9" s="243" t="s">
        <v>31</v>
      </c>
      <c r="V9" s="236" t="s">
        <v>32</v>
      </c>
      <c r="W9" s="231" t="s">
        <v>33</v>
      </c>
      <c r="X9" s="230" t="s">
        <v>34</v>
      </c>
    </row>
    <row r="10" spans="1:24" s="273" customFormat="1" ht="192" thickBot="1" x14ac:dyDescent="0.3">
      <c r="A10" s="292">
        <v>1</v>
      </c>
      <c r="B10" s="293" t="s">
        <v>333</v>
      </c>
      <c r="C10" s="294">
        <v>0.1</v>
      </c>
      <c r="D10" s="293" t="s">
        <v>334</v>
      </c>
      <c r="E10" s="294">
        <v>1</v>
      </c>
      <c r="F10" s="293" t="s">
        <v>5</v>
      </c>
      <c r="G10" s="293" t="s">
        <v>335</v>
      </c>
      <c r="H10" s="293" t="s">
        <v>336</v>
      </c>
      <c r="I10" s="295">
        <v>44958</v>
      </c>
      <c r="J10" s="296">
        <v>44985</v>
      </c>
      <c r="K10" s="261" t="s">
        <v>337</v>
      </c>
      <c r="L10" s="261" t="s">
        <v>338</v>
      </c>
      <c r="M10" s="272"/>
      <c r="N10" s="262">
        <v>1</v>
      </c>
      <c r="O10" s="263">
        <f>(N10*E10*C10)</f>
        <v>0.1</v>
      </c>
      <c r="P10" s="264">
        <f>MIN(IF($P$8-$I$10&lt;0,0,($P$8-$I$10)/($J$10-$I$10)),1)</f>
        <v>1</v>
      </c>
      <c r="Q10" s="263">
        <f>(P10*E10*C10)</f>
        <v>0.1</v>
      </c>
      <c r="R10" s="261" t="s">
        <v>337</v>
      </c>
      <c r="S10" s="393" t="s">
        <v>338</v>
      </c>
      <c r="T10" s="392"/>
      <c r="U10" s="262">
        <v>1</v>
      </c>
      <c r="V10" s="263">
        <f>(U10*E10*C10)</f>
        <v>0.1</v>
      </c>
      <c r="W10" s="264">
        <f>MIN(IF($W$8-$I$10&lt;0,0,($W$8-$I$10)/($J$10-$I$10)),1)</f>
        <v>1</v>
      </c>
      <c r="X10" s="263">
        <f>(W10*E10*C10)</f>
        <v>0.1</v>
      </c>
    </row>
    <row r="11" spans="1:24" ht="182.25" customHeight="1" x14ac:dyDescent="0.25">
      <c r="A11" s="525">
        <v>2</v>
      </c>
      <c r="B11" s="541" t="s">
        <v>339</v>
      </c>
      <c r="C11" s="531">
        <v>0.04</v>
      </c>
      <c r="D11" s="535" t="s">
        <v>340</v>
      </c>
      <c r="E11" s="147">
        <v>0.5</v>
      </c>
      <c r="F11" s="146" t="s">
        <v>5</v>
      </c>
      <c r="G11" s="143" t="s">
        <v>0</v>
      </c>
      <c r="H11" s="528" t="s">
        <v>341</v>
      </c>
      <c r="I11" s="148">
        <v>44958</v>
      </c>
      <c r="J11" s="149">
        <v>44985</v>
      </c>
      <c r="K11" s="282" t="s">
        <v>342</v>
      </c>
      <c r="L11" s="261" t="s">
        <v>343</v>
      </c>
      <c r="M11" s="272"/>
      <c r="N11" s="262">
        <v>1</v>
      </c>
      <c r="O11" s="450">
        <f>(N11*E11*C11)+(N12*E12*C11)</f>
        <v>0.02</v>
      </c>
      <c r="P11" s="264">
        <f>MIN(IF($P$8-$I$11&lt;0,0,($P$8-$I$11)/($J$11-$I$11)),1)</f>
        <v>1</v>
      </c>
      <c r="Q11" s="450">
        <f>(P11*E11*C11)+(P12*E12*C11)</f>
        <v>0.02</v>
      </c>
      <c r="R11" s="410" t="s">
        <v>342</v>
      </c>
      <c r="S11" s="393" t="s">
        <v>343</v>
      </c>
      <c r="T11" s="392"/>
      <c r="U11" s="262">
        <v>1</v>
      </c>
      <c r="V11" s="450">
        <f>(U11*E11*C11)+(U12*E11*C11)</f>
        <v>0.02</v>
      </c>
      <c r="W11" s="264">
        <f>MIN(IF($W$8-$I$11&lt;0,0,($W$8-$I$11)/($J$11-$I$11)),1)</f>
        <v>1</v>
      </c>
      <c r="X11" s="450">
        <f>(W11*E11*C11)+(W12*E12*C11)</f>
        <v>0.02</v>
      </c>
    </row>
    <row r="12" spans="1:24" ht="48.75" customHeight="1" thickBot="1" x14ac:dyDescent="0.3">
      <c r="A12" s="527"/>
      <c r="B12" s="543"/>
      <c r="C12" s="533"/>
      <c r="D12" s="536"/>
      <c r="E12" s="153">
        <v>0.5</v>
      </c>
      <c r="F12" s="152" t="s">
        <v>5</v>
      </c>
      <c r="G12" s="152" t="s">
        <v>0</v>
      </c>
      <c r="H12" s="530"/>
      <c r="I12" s="155">
        <v>45108</v>
      </c>
      <c r="J12" s="156">
        <v>45126</v>
      </c>
      <c r="K12" s="108"/>
      <c r="L12" s="70" t="s">
        <v>344</v>
      </c>
      <c r="M12" s="108"/>
      <c r="N12" s="244">
        <v>0</v>
      </c>
      <c r="O12" s="451"/>
      <c r="P12" s="55">
        <f>MIN(IF($P$8-$I$12&lt;0,0,($P$8-$I$12)/($J$12-$I$12)),1)</f>
        <v>0</v>
      </c>
      <c r="Q12" s="451"/>
      <c r="R12" s="394"/>
      <c r="S12" s="376" t="s">
        <v>344</v>
      </c>
      <c r="T12" s="394"/>
      <c r="U12" s="244">
        <v>0</v>
      </c>
      <c r="V12" s="451"/>
      <c r="W12" s="55">
        <f>MIN(IF($W$8-$I$12&lt;0,0,($W$8-$I$12)/($J$12-$I$12)),1)</f>
        <v>0</v>
      </c>
      <c r="X12" s="451"/>
    </row>
    <row r="13" spans="1:24" ht="102.75" thickBot="1" x14ac:dyDescent="0.3">
      <c r="A13" s="157">
        <v>3</v>
      </c>
      <c r="B13" s="150" t="s">
        <v>345</v>
      </c>
      <c r="C13" s="151">
        <v>0.04</v>
      </c>
      <c r="D13" s="154" t="s">
        <v>346</v>
      </c>
      <c r="E13" s="151">
        <v>1</v>
      </c>
      <c r="F13" s="154" t="s">
        <v>5</v>
      </c>
      <c r="G13" s="154" t="s">
        <v>0</v>
      </c>
      <c r="H13" s="154" t="s">
        <v>347</v>
      </c>
      <c r="I13" s="158">
        <v>45016</v>
      </c>
      <c r="J13" s="159">
        <v>45199</v>
      </c>
      <c r="K13" s="274" t="s">
        <v>348</v>
      </c>
      <c r="L13" s="297" t="s">
        <v>349</v>
      </c>
      <c r="M13" s="108"/>
      <c r="N13" s="244">
        <v>0.22220000000000001</v>
      </c>
      <c r="O13" s="234">
        <f>+N13*E13*C13</f>
        <v>8.8880000000000001E-3</v>
      </c>
      <c r="P13" s="55">
        <f>MIN(IF($P$8-$I$13&lt;0,0,($P$8-$I$13)/($J$13-$I$13)),1)</f>
        <v>0</v>
      </c>
      <c r="Q13" s="234">
        <f>+P13*E13*C13</f>
        <v>0</v>
      </c>
      <c r="R13" s="409" t="s">
        <v>350</v>
      </c>
      <c r="S13" s="395" t="s">
        <v>351</v>
      </c>
      <c r="T13" s="394"/>
      <c r="U13" s="244">
        <v>0.49</v>
      </c>
      <c r="V13" s="234">
        <f>+U13*E13*C13</f>
        <v>1.9599999999999999E-2</v>
      </c>
      <c r="W13" s="55">
        <f>MIN(IF($W$8-$I$13&lt;0,0,($W$8-$I$13)/($J$13-$I$13)),1)</f>
        <v>0.49726775956284153</v>
      </c>
      <c r="X13" s="234">
        <f>+W13*E13*C13</f>
        <v>1.9890710382513662E-2</v>
      </c>
    </row>
    <row r="14" spans="1:24" ht="77.25" thickBot="1" x14ac:dyDescent="0.3">
      <c r="A14" s="525">
        <v>4</v>
      </c>
      <c r="B14" s="541" t="s">
        <v>352</v>
      </c>
      <c r="C14" s="531">
        <v>0.12</v>
      </c>
      <c r="D14" s="146" t="s">
        <v>353</v>
      </c>
      <c r="E14" s="147">
        <v>0.3</v>
      </c>
      <c r="F14" s="146" t="s">
        <v>354</v>
      </c>
      <c r="G14" s="143" t="s">
        <v>355</v>
      </c>
      <c r="H14" s="146" t="s">
        <v>356</v>
      </c>
      <c r="I14" s="148">
        <v>44942</v>
      </c>
      <c r="J14" s="149">
        <v>44953</v>
      </c>
      <c r="K14" s="340" cm="1">
        <f t="array" aca="1" ref="K14" ca="1">+(W14*E14*C14)+(W15*L15*C14)+(W16*E16*C14)+K14:L15</f>
        <v>0</v>
      </c>
      <c r="L14" s="282" t="s">
        <v>357</v>
      </c>
      <c r="M14" s="108"/>
      <c r="N14" s="262">
        <v>1</v>
      </c>
      <c r="O14" s="464">
        <f>+(N14*E14*C14)+(N15*E15*C14)+(N16*E16*C14)</f>
        <v>7.5196799999999994E-2</v>
      </c>
      <c r="P14" s="262">
        <f>MIN(IF($P$8-$I$14&lt;0,0,($P$8-$I$14)/($J$14-$I$14)),1)</f>
        <v>1</v>
      </c>
      <c r="Q14" s="479">
        <f>+(P14*E14*C14)+(P15*E15*C14)+(P16*E16*C14)</f>
        <v>7.6721311475409837E-2</v>
      </c>
      <c r="R14" s="282" t="s">
        <v>358</v>
      </c>
      <c r="S14" s="410" t="s">
        <v>357</v>
      </c>
      <c r="T14" s="394"/>
      <c r="U14" s="262">
        <v>1</v>
      </c>
      <c r="V14" s="464">
        <f>+(U14*E14*C14)+(U15*E15*C14)+(U16*E16*C14)</f>
        <v>9.1200000000000003E-2</v>
      </c>
      <c r="W14" s="262">
        <f>MIN(IF($W$8-$I$14&lt;0,0,($W$8-$I$14)/($J$14-$I$14)),1)</f>
        <v>1</v>
      </c>
      <c r="X14" s="479">
        <f>+(W14*E14*C14)+(W15*E15*C14)+(W16*E16*C14)</f>
        <v>9.1042622950819663E-2</v>
      </c>
    </row>
    <row r="15" spans="1:24" ht="89.25" x14ac:dyDescent="0.25">
      <c r="A15" s="526"/>
      <c r="B15" s="542"/>
      <c r="C15" s="532"/>
      <c r="D15" s="160" t="s">
        <v>359</v>
      </c>
      <c r="E15" s="161">
        <v>0.3</v>
      </c>
      <c r="F15" s="162" t="s">
        <v>355</v>
      </c>
      <c r="G15" s="162" t="s">
        <v>5</v>
      </c>
      <c r="H15" s="160" t="s">
        <v>360</v>
      </c>
      <c r="I15" s="163">
        <v>44958</v>
      </c>
      <c r="J15" s="164">
        <v>44981</v>
      </c>
      <c r="K15" s="282" t="s">
        <v>361</v>
      </c>
      <c r="L15" s="282" t="s">
        <v>362</v>
      </c>
      <c r="M15" s="108"/>
      <c r="N15" s="262">
        <v>1</v>
      </c>
      <c r="O15" s="464"/>
      <c r="P15" s="262">
        <f>MIN(IF($P$8-$I$15&lt;0,0,($P$8-$I$15)/($J$15-$I$15)),1)</f>
        <v>1</v>
      </c>
      <c r="Q15" s="481"/>
      <c r="R15" s="282" t="s">
        <v>361</v>
      </c>
      <c r="S15" s="410" t="s">
        <v>363</v>
      </c>
      <c r="T15" s="394"/>
      <c r="U15" s="262">
        <v>1</v>
      </c>
      <c r="V15" s="464"/>
      <c r="W15" s="262">
        <f>MIN(IF($W$8-$I$15&lt;0,0,($W$8-$I$15)/($J$15-$I$15)),1)</f>
        <v>1</v>
      </c>
      <c r="X15" s="481"/>
    </row>
    <row r="16" spans="1:24" ht="77.25" thickBot="1" x14ac:dyDescent="0.3">
      <c r="A16" s="527"/>
      <c r="B16" s="543"/>
      <c r="C16" s="533"/>
      <c r="D16" s="152" t="s">
        <v>364</v>
      </c>
      <c r="E16" s="153">
        <v>0.4</v>
      </c>
      <c r="F16" s="152" t="s">
        <v>355</v>
      </c>
      <c r="G16" s="152" t="s">
        <v>5</v>
      </c>
      <c r="H16" s="152" t="s">
        <v>365</v>
      </c>
      <c r="I16" s="165">
        <v>44986</v>
      </c>
      <c r="J16" s="166">
        <v>45291</v>
      </c>
      <c r="K16" s="274" t="s">
        <v>366</v>
      </c>
      <c r="L16" s="275" t="s">
        <v>367</v>
      </c>
      <c r="M16" s="108"/>
      <c r="N16" s="244">
        <v>6.6600000000000006E-2</v>
      </c>
      <c r="O16" s="464"/>
      <c r="P16" s="55">
        <f>MIN(IF($P$8-$I$16&lt;0,0,($P$8-$I$16)/($J$16-$I$16)),1)</f>
        <v>9.8360655737704916E-2</v>
      </c>
      <c r="Q16" s="481"/>
      <c r="R16" s="407" t="s">
        <v>368</v>
      </c>
      <c r="S16" s="396" t="s">
        <v>369</v>
      </c>
      <c r="T16" s="394"/>
      <c r="U16" s="244">
        <v>0.4</v>
      </c>
      <c r="V16" s="464"/>
      <c r="W16" s="55">
        <f>MIN(IF($W$8-$I$16&lt;0,0,($W$8-$I$16)/($J$16-$I$16)),1)</f>
        <v>0.39672131147540984</v>
      </c>
      <c r="X16" s="481"/>
    </row>
    <row r="17" spans="1:24" ht="51.75" thickBot="1" x14ac:dyDescent="0.3">
      <c r="A17" s="525">
        <v>5</v>
      </c>
      <c r="B17" s="535" t="s">
        <v>370</v>
      </c>
      <c r="C17" s="538">
        <v>0.15</v>
      </c>
      <c r="D17" s="146" t="s">
        <v>371</v>
      </c>
      <c r="E17" s="147">
        <v>0.1</v>
      </c>
      <c r="F17" s="146" t="s">
        <v>5</v>
      </c>
      <c r="G17" s="143" t="s">
        <v>354</v>
      </c>
      <c r="H17" s="146" t="s">
        <v>372</v>
      </c>
      <c r="I17" s="148">
        <v>45231</v>
      </c>
      <c r="J17" s="149">
        <v>45260</v>
      </c>
      <c r="K17" s="108"/>
      <c r="L17" s="276" t="s">
        <v>373</v>
      </c>
      <c r="M17" s="108"/>
      <c r="N17" s="244">
        <v>0</v>
      </c>
      <c r="O17" s="479">
        <f>+(N17*E17*C17)+(N18*E18*C17)+(N19*E19*C17)+(N20*E20*C17)+(N21*E21*C17)+(N22*E22*C17)+(N23*E23*C17)+(N24*E24*C17)</f>
        <v>2.6999999999999997E-3</v>
      </c>
      <c r="P17" s="55">
        <f>MIN(IF($P$8-$I$17&lt;0,0,($P$8-$I$17)/($J$17-$I$17)),1)</f>
        <v>0</v>
      </c>
      <c r="Q17" s="479">
        <f>+(P17*E17*C17)+(P18*E18*C17)+(P19*E19*C17)+(P20*E20*C17)+(P21*E21*C17)+(P22*E22*C17)+(P23*E23*C17)+(P24*E24*C17)</f>
        <v>2.7444794952681388E-3</v>
      </c>
      <c r="R17" s="411"/>
      <c r="S17" s="397" t="s">
        <v>373</v>
      </c>
      <c r="T17" s="394"/>
      <c r="U17" s="244"/>
      <c r="V17" s="479">
        <f>+(U17*E17*C17)+(U18*E18*C17)+(U19*E19*C17)+(U20*E20*C17)+(U21*E21*C17)+(U22*E22*C17)+(U23*E23*C17)+(U24*E24*C17)</f>
        <v>1.695E-2</v>
      </c>
      <c r="W17" s="55">
        <f>MIN(IF($W$8-$I$17&lt;0,0,($W$8-$I$17)/($J$17-$I$17)),1)</f>
        <v>0</v>
      </c>
      <c r="X17" s="479">
        <f>+(W17*E17*C17)+(W18*E18*C17)+(W19*E19*C17)+(W20*E20*C17)+(W21*E21*C17)+(W22*E22*C17)+(W23*E23*C17)+(W24*E24*C17)</f>
        <v>1.6942365078011765E-2</v>
      </c>
    </row>
    <row r="18" spans="1:24" ht="51" x14ac:dyDescent="0.25">
      <c r="A18" s="526"/>
      <c r="B18" s="537"/>
      <c r="C18" s="539"/>
      <c r="D18" s="160" t="s">
        <v>374</v>
      </c>
      <c r="E18" s="167">
        <v>0.1</v>
      </c>
      <c r="F18" s="160" t="s">
        <v>5</v>
      </c>
      <c r="G18" s="143" t="s">
        <v>354</v>
      </c>
      <c r="H18" s="160" t="s">
        <v>375</v>
      </c>
      <c r="I18" s="163">
        <v>45231</v>
      </c>
      <c r="J18" s="164">
        <v>45260</v>
      </c>
      <c r="K18" s="108"/>
      <c r="L18" s="276" t="s">
        <v>373</v>
      </c>
      <c r="M18" s="108"/>
      <c r="N18" s="244">
        <v>0</v>
      </c>
      <c r="O18" s="481"/>
      <c r="P18" s="55">
        <f>MIN(IF($P$8-$I$18&lt;0,0,($P$8-$I$18)/($J$18-$I$18)),1)</f>
        <v>0</v>
      </c>
      <c r="Q18" s="481"/>
      <c r="R18" s="411"/>
      <c r="S18" s="397" t="s">
        <v>373</v>
      </c>
      <c r="T18" s="394"/>
      <c r="U18" s="244"/>
      <c r="V18" s="481"/>
      <c r="W18" s="55">
        <f>MIN(IF($W$8-$I$18&lt;0,0,($W$8-$I$18)/($J$18-$I$18)),1)</f>
        <v>0</v>
      </c>
      <c r="X18" s="481"/>
    </row>
    <row r="19" spans="1:24" s="367" customFormat="1" ht="38.25" x14ac:dyDescent="0.25">
      <c r="A19" s="526"/>
      <c r="B19" s="537"/>
      <c r="C19" s="539"/>
      <c r="D19" s="358" t="s">
        <v>376</v>
      </c>
      <c r="E19" s="359">
        <v>0.2</v>
      </c>
      <c r="F19" s="358" t="s">
        <v>377</v>
      </c>
      <c r="G19" s="360" t="s">
        <v>5</v>
      </c>
      <c r="H19" s="358" t="s">
        <v>378</v>
      </c>
      <c r="I19" s="361">
        <v>45046</v>
      </c>
      <c r="J19" s="362">
        <v>45231</v>
      </c>
      <c r="K19" s="363"/>
      <c r="L19" s="364"/>
      <c r="M19" s="363"/>
      <c r="N19" s="365">
        <v>0</v>
      </c>
      <c r="O19" s="481"/>
      <c r="P19" s="366">
        <f>MIN(IF($P$8-$I$19&lt;0,0,($P$8-$I$19)/($J$19-$I$19)),1)</f>
        <v>0</v>
      </c>
      <c r="Q19" s="481"/>
      <c r="R19" s="412" t="s">
        <v>379</v>
      </c>
      <c r="S19" s="398" t="s">
        <v>380</v>
      </c>
      <c r="T19" s="399"/>
      <c r="U19" s="378">
        <v>0.33</v>
      </c>
      <c r="V19" s="481"/>
      <c r="W19" s="366">
        <f>MIN(IF($W$8-$I$19&lt;0,0,($W$8-$I$19)/($J$19-$I$19)),1)</f>
        <v>0.32972972972972975</v>
      </c>
      <c r="X19" s="481"/>
    </row>
    <row r="20" spans="1:24" ht="76.5" x14ac:dyDescent="0.25">
      <c r="A20" s="526"/>
      <c r="B20" s="537"/>
      <c r="C20" s="539"/>
      <c r="D20" s="160" t="s">
        <v>381</v>
      </c>
      <c r="E20" s="170">
        <v>0.1</v>
      </c>
      <c r="F20" s="168" t="s">
        <v>377</v>
      </c>
      <c r="G20" s="171" t="s">
        <v>5</v>
      </c>
      <c r="H20" s="160" t="s">
        <v>382</v>
      </c>
      <c r="I20" s="163">
        <v>45200</v>
      </c>
      <c r="J20" s="164">
        <v>45229</v>
      </c>
      <c r="K20" s="108"/>
      <c r="L20" s="276" t="s">
        <v>383</v>
      </c>
      <c r="M20" s="108"/>
      <c r="N20" s="244">
        <v>0</v>
      </c>
      <c r="O20" s="481"/>
      <c r="P20" s="55">
        <f>MIN(IF($P$8-$I$20&lt;0,0,($P$8-$I$20)/($J$20-$I$20)),1)</f>
        <v>0</v>
      </c>
      <c r="Q20" s="481"/>
      <c r="R20" s="411"/>
      <c r="S20" s="397" t="s">
        <v>383</v>
      </c>
      <c r="T20" s="394"/>
      <c r="U20" s="244"/>
      <c r="V20" s="481"/>
      <c r="W20" s="55">
        <f>MIN(IF($W$8-$I$20&lt;0,0,($W$8-$I$20)/($J$20-$I$20)),1)</f>
        <v>0</v>
      </c>
      <c r="X20" s="481"/>
    </row>
    <row r="21" spans="1:24" ht="38.25" customHeight="1" x14ac:dyDescent="0.25">
      <c r="A21" s="526"/>
      <c r="B21" s="537"/>
      <c r="C21" s="539"/>
      <c r="D21" s="160" t="s">
        <v>384</v>
      </c>
      <c r="E21" s="167">
        <v>0.1</v>
      </c>
      <c r="F21" s="160" t="s">
        <v>11</v>
      </c>
      <c r="G21" s="169" t="s">
        <v>5</v>
      </c>
      <c r="H21" s="160" t="s">
        <v>385</v>
      </c>
      <c r="I21" s="163">
        <v>45231</v>
      </c>
      <c r="J21" s="164">
        <v>45260</v>
      </c>
      <c r="K21" s="108"/>
      <c r="L21" s="276" t="s">
        <v>373</v>
      </c>
      <c r="M21" s="108"/>
      <c r="N21" s="244">
        <v>0</v>
      </c>
      <c r="O21" s="481"/>
      <c r="P21" s="55">
        <f>MIN(IF($P$8-$I$21&lt;0,0,($P$8-$I$21)/($J$21-$I$21)),1)</f>
        <v>0</v>
      </c>
      <c r="Q21" s="481"/>
      <c r="R21" s="411"/>
      <c r="S21" s="397" t="s">
        <v>373</v>
      </c>
      <c r="T21" s="394"/>
      <c r="U21" s="244"/>
      <c r="V21" s="481"/>
      <c r="W21" s="55">
        <f>MIN(IF($W$8-$I$21&lt;0,0,($W$8-$I$21)/($J$21-$I$21)),1)</f>
        <v>0</v>
      </c>
      <c r="X21" s="481"/>
    </row>
    <row r="22" spans="1:24" ht="51" x14ac:dyDescent="0.25">
      <c r="A22" s="526"/>
      <c r="B22" s="537"/>
      <c r="C22" s="539"/>
      <c r="D22" s="160" t="s">
        <v>386</v>
      </c>
      <c r="E22" s="167">
        <v>0.1</v>
      </c>
      <c r="F22" s="160" t="s">
        <v>387</v>
      </c>
      <c r="G22" s="169" t="s">
        <v>3</v>
      </c>
      <c r="H22" s="160" t="s">
        <v>388</v>
      </c>
      <c r="I22" s="163">
        <v>44958</v>
      </c>
      <c r="J22" s="164">
        <v>45275</v>
      </c>
      <c r="K22" s="289" t="s">
        <v>389</v>
      </c>
      <c r="L22" s="317" t="s">
        <v>390</v>
      </c>
      <c r="M22" s="108"/>
      <c r="N22" s="244">
        <v>0.18</v>
      </c>
      <c r="O22" s="481"/>
      <c r="P22" s="55">
        <f>MIN(IF($P$8-$I$22&lt;0,0,($P$8-$I$22)/($J$22-$I$22)),1)</f>
        <v>0.18296529968454259</v>
      </c>
      <c r="Q22" s="481"/>
      <c r="R22" s="413" t="s">
        <v>391</v>
      </c>
      <c r="S22" s="400" t="s">
        <v>392</v>
      </c>
      <c r="T22" s="394"/>
      <c r="U22" s="244">
        <v>0.47</v>
      </c>
      <c r="V22" s="481"/>
      <c r="W22" s="55">
        <f>MIN(IF($W$8-$I$22&lt;0,0,($W$8-$I$22)/($J$22-$I$22)),1)</f>
        <v>0.47003154574132494</v>
      </c>
      <c r="X22" s="481"/>
    </row>
    <row r="23" spans="1:24" ht="51.75" customHeight="1" thickBot="1" x14ac:dyDescent="0.3">
      <c r="A23" s="526"/>
      <c r="B23" s="537"/>
      <c r="C23" s="539"/>
      <c r="D23" s="160" t="s">
        <v>393</v>
      </c>
      <c r="E23" s="167">
        <v>0.1</v>
      </c>
      <c r="F23" s="160" t="s">
        <v>2</v>
      </c>
      <c r="G23" s="169" t="s">
        <v>5</v>
      </c>
      <c r="H23" s="160" t="s">
        <v>394</v>
      </c>
      <c r="I23" s="163">
        <v>45200</v>
      </c>
      <c r="J23" s="286">
        <v>45229</v>
      </c>
      <c r="K23" s="284"/>
      <c r="L23" s="285" t="s">
        <v>383</v>
      </c>
      <c r="M23" s="288"/>
      <c r="N23" s="244">
        <v>0</v>
      </c>
      <c r="O23" s="481"/>
      <c r="P23" s="55">
        <f>MIN(IF($P$8-$I$23&lt;0,0,($P$8-$I$23)/($J$23-$I$23)),1)</f>
        <v>0</v>
      </c>
      <c r="Q23" s="481"/>
      <c r="R23" s="414"/>
      <c r="S23" s="401" t="s">
        <v>383</v>
      </c>
      <c r="T23" s="402"/>
      <c r="U23" s="244"/>
      <c r="V23" s="481"/>
      <c r="W23" s="55">
        <f>MIN(IF($W$8-$I$23&lt;0,0,($W$8-$I$23)/($J$23-$I$23)),1)</f>
        <v>0</v>
      </c>
      <c r="X23" s="481"/>
    </row>
    <row r="24" spans="1:24" ht="64.5" thickBot="1" x14ac:dyDescent="0.3">
      <c r="A24" s="527"/>
      <c r="B24" s="536"/>
      <c r="C24" s="540"/>
      <c r="D24" s="152" t="s">
        <v>395</v>
      </c>
      <c r="E24" s="153">
        <v>0.2</v>
      </c>
      <c r="F24" s="152" t="s">
        <v>354</v>
      </c>
      <c r="G24" s="143" t="s">
        <v>354</v>
      </c>
      <c r="H24" s="152" t="s">
        <v>396</v>
      </c>
      <c r="I24" s="165">
        <v>45231</v>
      </c>
      <c r="J24" s="287">
        <v>45260</v>
      </c>
      <c r="K24" s="284"/>
      <c r="L24" s="285" t="s">
        <v>373</v>
      </c>
      <c r="M24" s="288"/>
      <c r="N24" s="244">
        <v>0</v>
      </c>
      <c r="O24" s="480"/>
      <c r="P24" s="55">
        <f>MIN(IF($P$8-$I$24&lt;0,0,($P$8-$I$24)/($J$24-$I$24)),1)</f>
        <v>0</v>
      </c>
      <c r="Q24" s="480"/>
      <c r="R24" s="414"/>
      <c r="S24" s="401" t="s">
        <v>373</v>
      </c>
      <c r="T24" s="402"/>
      <c r="U24" s="244"/>
      <c r="V24" s="480"/>
      <c r="W24" s="55">
        <f>MIN(IF($W$8-$I$24&lt;0,0,($W$8-$I$24)/($J$24-$I$24)),1)</f>
        <v>0</v>
      </c>
      <c r="X24" s="480"/>
    </row>
    <row r="25" spans="1:24" ht="51.75" thickBot="1" x14ac:dyDescent="0.3">
      <c r="A25" s="172">
        <v>6</v>
      </c>
      <c r="B25" s="173" t="s">
        <v>397</v>
      </c>
      <c r="C25" s="174">
        <v>0.12</v>
      </c>
      <c r="D25" s="173" t="s">
        <v>398</v>
      </c>
      <c r="E25" s="174">
        <v>1</v>
      </c>
      <c r="F25" s="143" t="s">
        <v>354</v>
      </c>
      <c r="G25" s="143" t="s">
        <v>354</v>
      </c>
      <c r="H25" s="173" t="s">
        <v>399</v>
      </c>
      <c r="I25" s="175">
        <v>45108</v>
      </c>
      <c r="J25" s="176">
        <v>45260</v>
      </c>
      <c r="K25" s="268"/>
      <c r="L25" s="283" t="s">
        <v>344</v>
      </c>
      <c r="M25" s="108"/>
      <c r="N25" s="244">
        <v>0</v>
      </c>
      <c r="O25" s="55">
        <f>+N25*E25*C25</f>
        <v>0</v>
      </c>
      <c r="P25" s="55">
        <f>MIN(IF($P$8-$I$25&lt;0,0,($P$8-$I$25)/($J$25-$I$25)),1)</f>
        <v>0</v>
      </c>
      <c r="Q25" s="55">
        <f>+P25*E25*C25</f>
        <v>0</v>
      </c>
      <c r="R25" s="415"/>
      <c r="S25" s="403" t="s">
        <v>344</v>
      </c>
      <c r="T25" s="394"/>
      <c r="U25" s="244"/>
      <c r="V25" s="55">
        <f>+U25*E25*C25</f>
        <v>0</v>
      </c>
      <c r="W25" s="55">
        <f>MIN(IF($W$8-$I$25&lt;0,0,($W$8-$I$25)/($J$25-$I$25)),1)</f>
        <v>0</v>
      </c>
      <c r="X25" s="55">
        <f>+W25*E25*C25</f>
        <v>0</v>
      </c>
    </row>
    <row r="26" spans="1:24" ht="33" customHeight="1" x14ac:dyDescent="0.25">
      <c r="A26" s="525">
        <v>7</v>
      </c>
      <c r="B26" s="528" t="s">
        <v>400</v>
      </c>
      <c r="C26" s="531">
        <v>0.12</v>
      </c>
      <c r="D26" s="146" t="s">
        <v>401</v>
      </c>
      <c r="E26" s="147">
        <v>0.6</v>
      </c>
      <c r="F26" s="160" t="s">
        <v>5</v>
      </c>
      <c r="G26" s="160" t="s">
        <v>5</v>
      </c>
      <c r="H26" s="535" t="s">
        <v>402</v>
      </c>
      <c r="I26" s="148">
        <v>45245</v>
      </c>
      <c r="J26" s="149">
        <v>45275</v>
      </c>
      <c r="K26" s="108"/>
      <c r="L26" s="277" t="s">
        <v>373</v>
      </c>
      <c r="M26" s="108"/>
      <c r="N26" s="244">
        <v>0</v>
      </c>
      <c r="O26" s="522">
        <f>+(N26*E26*C26)+(N27*E27*C26)</f>
        <v>0</v>
      </c>
      <c r="P26" s="55">
        <f>MIN(IF($P$8-$I$26&lt;0,0,($P$8-$I$26)/($J$26-$I$26)),1)</f>
        <v>0</v>
      </c>
      <c r="Q26" s="522">
        <f>+(P26*E26*C26)+(P27*E27*C26)</f>
        <v>0</v>
      </c>
      <c r="R26" s="411"/>
      <c r="S26" s="404" t="s">
        <v>373</v>
      </c>
      <c r="T26" s="394"/>
      <c r="U26" s="244"/>
      <c r="V26" s="522">
        <f>+(U26*E26*C26)+(U27*E27*C26)</f>
        <v>0</v>
      </c>
      <c r="W26" s="55">
        <f>MIN(IF($W$8-$I$26&lt;0,0,($W$8-$I$26)/($J$26-$I$26)),1)</f>
        <v>0</v>
      </c>
      <c r="X26" s="522">
        <f>+(W26*E26*C26)+(W27*E27*C26)</f>
        <v>0</v>
      </c>
    </row>
    <row r="27" spans="1:24" ht="42.75" customHeight="1" thickBot="1" x14ac:dyDescent="0.3">
      <c r="A27" s="527"/>
      <c r="B27" s="530"/>
      <c r="C27" s="533"/>
      <c r="D27" s="152" t="s">
        <v>403</v>
      </c>
      <c r="E27" s="153">
        <v>0.4</v>
      </c>
      <c r="F27" s="160" t="s">
        <v>0</v>
      </c>
      <c r="G27" s="160" t="s">
        <v>0</v>
      </c>
      <c r="H27" s="536"/>
      <c r="I27" s="165">
        <v>45245</v>
      </c>
      <c r="J27" s="166">
        <v>45291</v>
      </c>
      <c r="K27" s="86"/>
      <c r="L27" s="277" t="s">
        <v>373</v>
      </c>
      <c r="M27" s="86"/>
      <c r="N27" s="244">
        <v>0</v>
      </c>
      <c r="O27" s="524"/>
      <c r="P27" s="55">
        <f>MIN(IF($P$8-$I$27&lt;0,0,($P$8-$I$27)/($J$27-$I$27)),1)</f>
        <v>0</v>
      </c>
      <c r="Q27" s="524"/>
      <c r="R27" s="411"/>
      <c r="S27" s="404" t="s">
        <v>373</v>
      </c>
      <c r="T27" s="405"/>
      <c r="U27" s="244"/>
      <c r="V27" s="524"/>
      <c r="W27" s="55">
        <f>MIN(IF($W$8-$I$27&lt;0,0,($W$8-$I$27)/($J$27-$I$27)),1)</f>
        <v>0</v>
      </c>
      <c r="X27" s="524"/>
    </row>
    <row r="28" spans="1:24" ht="141" thickBot="1" x14ac:dyDescent="0.3">
      <c r="A28" s="172">
        <v>8</v>
      </c>
      <c r="B28" s="173" t="s">
        <v>404</v>
      </c>
      <c r="C28" s="174">
        <v>0.03</v>
      </c>
      <c r="D28" s="173" t="s">
        <v>405</v>
      </c>
      <c r="E28" s="174">
        <v>1</v>
      </c>
      <c r="F28" s="154" t="s">
        <v>0</v>
      </c>
      <c r="G28" s="154" t="s">
        <v>355</v>
      </c>
      <c r="H28" s="173" t="s">
        <v>406</v>
      </c>
      <c r="I28" s="165">
        <v>44986</v>
      </c>
      <c r="J28" s="166">
        <v>45291</v>
      </c>
      <c r="K28" s="282" t="s">
        <v>407</v>
      </c>
      <c r="L28" s="282" t="s">
        <v>408</v>
      </c>
      <c r="M28" s="86"/>
      <c r="N28" s="244">
        <v>1</v>
      </c>
      <c r="O28" s="246">
        <f>+N28*E28*C28</f>
        <v>0.03</v>
      </c>
      <c r="P28" s="55">
        <f>MIN(IF($P$8-$I$28&lt;0,0,($P$8-$I$28)/($J$28-$I$28)),1)</f>
        <v>9.8360655737704916E-2</v>
      </c>
      <c r="Q28" s="246">
        <f>+P28*E28*C28</f>
        <v>2.9508196721311475E-3</v>
      </c>
      <c r="R28" s="406" t="s">
        <v>407</v>
      </c>
      <c r="S28" s="406" t="s">
        <v>408</v>
      </c>
      <c r="T28" s="405"/>
      <c r="U28" s="244">
        <v>1</v>
      </c>
      <c r="V28" s="246">
        <f>+U28*E28*C28</f>
        <v>0.03</v>
      </c>
      <c r="W28" s="55">
        <f>MIN(IF($W$8-$I$28&lt;0,0,($W$8-$I$28)/($J$28-$I$28)),1)</f>
        <v>0.39672131147540984</v>
      </c>
      <c r="X28" s="246">
        <f>+W28*E28*C28</f>
        <v>1.1901639344262294E-2</v>
      </c>
    </row>
    <row r="29" spans="1:24" ht="60.75" customHeight="1" x14ac:dyDescent="0.25">
      <c r="A29" s="525">
        <v>9</v>
      </c>
      <c r="B29" s="535" t="s">
        <v>409</v>
      </c>
      <c r="C29" s="538">
        <v>0.08</v>
      </c>
      <c r="D29" s="146" t="s">
        <v>410</v>
      </c>
      <c r="E29" s="147">
        <v>0.35</v>
      </c>
      <c r="F29" s="146" t="s">
        <v>411</v>
      </c>
      <c r="G29" s="146" t="s">
        <v>411</v>
      </c>
      <c r="H29" s="146" t="s">
        <v>412</v>
      </c>
      <c r="I29" s="148">
        <v>44927</v>
      </c>
      <c r="J29" s="149">
        <v>45291</v>
      </c>
      <c r="K29" s="289" t="s">
        <v>413</v>
      </c>
      <c r="L29" s="290" t="s">
        <v>414</v>
      </c>
      <c r="M29" s="86"/>
      <c r="N29" s="244">
        <v>0.05</v>
      </c>
      <c r="O29" s="522">
        <f>+(N29*E29*C29)+(N30*E30*C29)+(N31*E31*C29)</f>
        <v>2.1192000000000003E-2</v>
      </c>
      <c r="P29" s="55">
        <f>MIN(IF($P$8-$I$29&lt;0,0,($P$8-$I$29)/($J$29-$I$29)),1)</f>
        <v>0.2445054945054945</v>
      </c>
      <c r="Q29" s="522">
        <f>+(P29*E29*C29)+(P30*E30*C29)+(P31*E31*C29)</f>
        <v>1.9560439560439558E-2</v>
      </c>
      <c r="R29" s="413" t="s">
        <v>415</v>
      </c>
      <c r="S29" s="407" t="s">
        <v>416</v>
      </c>
      <c r="T29" s="405"/>
      <c r="U29" s="244">
        <v>0.05</v>
      </c>
      <c r="V29" s="522">
        <f>+(U29*E29*C29)+(U30*E30*C29)+(U31*E31*C29)</f>
        <v>2.232E-2</v>
      </c>
      <c r="W29" s="55">
        <f>MIN(IF($W$8-$I$29&lt;0,0,($W$8-$I$29)/($J$29-$I$29)),1)</f>
        <v>0.49450549450549453</v>
      </c>
      <c r="X29" s="522">
        <f>+(W29*E29*C29)+(W30*E30*C29)+(W31*E31*C29)</f>
        <v>3.9560439560439559E-2</v>
      </c>
    </row>
    <row r="30" spans="1:24" ht="191.25" x14ac:dyDescent="0.25">
      <c r="A30" s="526"/>
      <c r="B30" s="537"/>
      <c r="C30" s="539"/>
      <c r="D30" s="168" t="s">
        <v>417</v>
      </c>
      <c r="E30" s="167">
        <v>0.35</v>
      </c>
      <c r="F30" s="177" t="s">
        <v>418</v>
      </c>
      <c r="G30" s="160" t="s">
        <v>418</v>
      </c>
      <c r="H30" s="160" t="s">
        <v>419</v>
      </c>
      <c r="I30" s="163">
        <v>44927</v>
      </c>
      <c r="J30" s="164">
        <v>45291</v>
      </c>
      <c r="K30" s="290" t="s">
        <v>420</v>
      </c>
      <c r="L30" s="290" t="s">
        <v>421</v>
      </c>
      <c r="M30" s="86"/>
      <c r="N30" s="244">
        <v>0.25</v>
      </c>
      <c r="O30" s="523"/>
      <c r="P30" s="55">
        <f>MIN(IF($P$8-$I$30&lt;0,0,($P$8-$I$30)/($J$30-$I$30)),1)</f>
        <v>0.2445054945054945</v>
      </c>
      <c r="Q30" s="523"/>
      <c r="R30" s="407" t="s">
        <v>420</v>
      </c>
      <c r="S30" s="407" t="s">
        <v>422</v>
      </c>
      <c r="T30" s="405"/>
      <c r="U30" s="244">
        <v>0.49</v>
      </c>
      <c r="V30" s="523"/>
      <c r="W30" s="55">
        <f>MIN(IF($W$8-$I$30&lt;0,0,($W$8-$I$30)/($J$30-$I$30)),1)</f>
        <v>0.49450549450549453</v>
      </c>
      <c r="X30" s="523"/>
    </row>
    <row r="31" spans="1:24" ht="102.75" customHeight="1" thickBot="1" x14ac:dyDescent="0.3">
      <c r="A31" s="527"/>
      <c r="B31" s="536"/>
      <c r="C31" s="540"/>
      <c r="D31" s="152" t="s">
        <v>423</v>
      </c>
      <c r="E31" s="153">
        <v>0.3</v>
      </c>
      <c r="F31" s="178" t="s">
        <v>4</v>
      </c>
      <c r="G31" s="152" t="s">
        <v>5</v>
      </c>
      <c r="H31" s="152" t="s">
        <v>424</v>
      </c>
      <c r="I31" s="165">
        <v>44927</v>
      </c>
      <c r="J31" s="166">
        <v>45291</v>
      </c>
      <c r="K31" s="274" t="s">
        <v>425</v>
      </c>
      <c r="L31" s="274" t="s">
        <v>426</v>
      </c>
      <c r="M31" s="86"/>
      <c r="N31" s="244">
        <v>0.53300000000000003</v>
      </c>
      <c r="O31" s="524"/>
      <c r="P31" s="55">
        <f>MIN(IF($P$8-$I$31&lt;0,0,($P$8-$I$31)/($J$31-$I$31)),1)</f>
        <v>0.2445054945054945</v>
      </c>
      <c r="Q31" s="524"/>
      <c r="R31" s="407" t="s">
        <v>427</v>
      </c>
      <c r="S31" s="407" t="s">
        <v>426</v>
      </c>
      <c r="T31" s="405"/>
      <c r="U31" s="244">
        <v>0.3</v>
      </c>
      <c r="V31" s="524"/>
      <c r="W31" s="55">
        <f>MIN(IF($W$8-$I$31&lt;0,0,($W$8-$I$31)/($J$31-$I$31)),1)</f>
        <v>0.49450549450549453</v>
      </c>
      <c r="X31" s="524"/>
    </row>
    <row r="32" spans="1:24" ht="51.75" thickBot="1" x14ac:dyDescent="0.3">
      <c r="A32" s="172">
        <v>10</v>
      </c>
      <c r="B32" s="173" t="s">
        <v>428</v>
      </c>
      <c r="C32" s="174">
        <v>0.04</v>
      </c>
      <c r="D32" s="173" t="s">
        <v>429</v>
      </c>
      <c r="E32" s="174">
        <v>1</v>
      </c>
      <c r="F32" s="173" t="s">
        <v>5</v>
      </c>
      <c r="G32" s="173" t="s">
        <v>0</v>
      </c>
      <c r="H32" s="173" t="s">
        <v>430</v>
      </c>
      <c r="I32" s="175">
        <v>44927</v>
      </c>
      <c r="J32" s="176">
        <v>45291</v>
      </c>
      <c r="K32" s="274" t="s">
        <v>431</v>
      </c>
      <c r="L32" s="290" t="s">
        <v>432</v>
      </c>
      <c r="M32" s="86"/>
      <c r="N32" s="244">
        <v>0.25</v>
      </c>
      <c r="O32" s="246">
        <f>+N32*E32*C32</f>
        <v>0.01</v>
      </c>
      <c r="P32" s="55">
        <f>MIN(IF($P$8-$I$32&lt;0,0,($P$8-$I$32)/($J$32-$I$32)),1)</f>
        <v>0.2445054945054945</v>
      </c>
      <c r="Q32" s="246">
        <f>+P32*E32*C32</f>
        <v>9.7802197802197809E-3</v>
      </c>
      <c r="R32" s="407" t="s">
        <v>431</v>
      </c>
      <c r="S32" s="407" t="s">
        <v>433</v>
      </c>
      <c r="T32" s="405"/>
      <c r="U32" s="244">
        <v>0.49</v>
      </c>
      <c r="V32" s="246">
        <f>+U32*E32*C32</f>
        <v>1.9599999999999999E-2</v>
      </c>
      <c r="W32" s="55">
        <f>MIN(IF($W$8-$I$32&lt;0,0,($W$8-$I$32)/($J$32-$I$32)),1)</f>
        <v>0.49450549450549453</v>
      </c>
      <c r="X32" s="246">
        <f>+W32*E32*C32</f>
        <v>1.9780219780219783E-2</v>
      </c>
    </row>
    <row r="33" spans="1:24" ht="64.5" thickBot="1" x14ac:dyDescent="0.3">
      <c r="A33" s="172">
        <v>11</v>
      </c>
      <c r="B33" s="173" t="s">
        <v>434</v>
      </c>
      <c r="C33" s="174">
        <v>0.04</v>
      </c>
      <c r="D33" s="173" t="s">
        <v>435</v>
      </c>
      <c r="E33" s="174">
        <v>1</v>
      </c>
      <c r="F33" s="173" t="s">
        <v>436</v>
      </c>
      <c r="G33" s="173" t="s">
        <v>436</v>
      </c>
      <c r="H33" s="173" t="s">
        <v>437</v>
      </c>
      <c r="I33" s="175">
        <v>44927</v>
      </c>
      <c r="J33" s="176">
        <v>45291</v>
      </c>
      <c r="K33" s="274" t="s">
        <v>438</v>
      </c>
      <c r="L33" s="290" t="s">
        <v>439</v>
      </c>
      <c r="M33" s="86"/>
      <c r="N33" s="244">
        <v>0.25</v>
      </c>
      <c r="O33" s="246">
        <f>+N33*E33*C33</f>
        <v>0.01</v>
      </c>
      <c r="P33" s="55">
        <f>MIN(IF($P$8-$I$33&lt;0,0,($P$8-$I$33)/($J$33-$I$33)),1)</f>
        <v>0.2445054945054945</v>
      </c>
      <c r="Q33" s="246">
        <f>+P33*E33*C33</f>
        <v>9.7802197802197809E-3</v>
      </c>
      <c r="R33" s="407" t="s">
        <v>440</v>
      </c>
      <c r="S33" s="407" t="s">
        <v>441</v>
      </c>
      <c r="T33" s="405"/>
      <c r="U33" s="244">
        <v>0.49</v>
      </c>
      <c r="V33" s="246">
        <f>+U33*E33*C33</f>
        <v>1.9599999999999999E-2</v>
      </c>
      <c r="W33" s="55">
        <f>MIN(IF($W$8-$I$33&lt;0,0,($W$8-$I$33)/($J$33-$I$33)),1)</f>
        <v>0.49450549450549453</v>
      </c>
      <c r="X33" s="246">
        <f>+W33*E33*C33</f>
        <v>1.9780219780219783E-2</v>
      </c>
    </row>
    <row r="34" spans="1:24" ht="166.5" thickBot="1" x14ac:dyDescent="0.3">
      <c r="A34" s="141">
        <v>12</v>
      </c>
      <c r="B34" s="143" t="s">
        <v>442</v>
      </c>
      <c r="C34" s="142">
        <v>0.06</v>
      </c>
      <c r="D34" s="143" t="s">
        <v>443</v>
      </c>
      <c r="E34" s="142">
        <v>1</v>
      </c>
      <c r="F34" s="143" t="s">
        <v>5</v>
      </c>
      <c r="G34" s="143" t="s">
        <v>387</v>
      </c>
      <c r="H34" s="146" t="s">
        <v>444</v>
      </c>
      <c r="I34" s="144">
        <v>44958</v>
      </c>
      <c r="J34" s="145">
        <v>45229</v>
      </c>
      <c r="K34" s="274"/>
      <c r="L34" s="274" t="s">
        <v>445</v>
      </c>
      <c r="M34" s="86"/>
      <c r="N34" s="244">
        <v>0</v>
      </c>
      <c r="O34" s="246">
        <f>+N34*E34*C34</f>
        <v>0</v>
      </c>
      <c r="P34" s="55">
        <f>MIN(IF($P$8-$I$34&lt;0,0,($P$8-$I$34)/($J$34-$I$34)),1)</f>
        <v>0.2140221402214022</v>
      </c>
      <c r="Q34" s="246">
        <f>+P34*E34*C34</f>
        <v>1.2841328413284132E-2</v>
      </c>
      <c r="R34" s="407" t="s">
        <v>446</v>
      </c>
      <c r="S34" s="407" t="s">
        <v>447</v>
      </c>
      <c r="T34" s="405"/>
      <c r="U34" s="244">
        <v>0.22500000000000001</v>
      </c>
      <c r="V34" s="246">
        <f>+U34*E34*C34</f>
        <v>1.35E-2</v>
      </c>
      <c r="W34" s="55">
        <f>MIN(IF($W$8-$I$34&lt;0,0,($W$8-$I$34)/($J$34-$I$34)),1)</f>
        <v>0.54981549815498154</v>
      </c>
      <c r="X34" s="246">
        <f>+W34*E34*C34</f>
        <v>3.2988929889298892E-2</v>
      </c>
    </row>
    <row r="35" spans="1:24" ht="76.5" x14ac:dyDescent="0.25">
      <c r="A35" s="525">
        <v>13</v>
      </c>
      <c r="B35" s="528" t="s">
        <v>448</v>
      </c>
      <c r="C35" s="531">
        <v>0.06</v>
      </c>
      <c r="D35" s="146" t="s">
        <v>449</v>
      </c>
      <c r="E35" s="147">
        <v>0.3</v>
      </c>
      <c r="F35" s="143" t="s">
        <v>450</v>
      </c>
      <c r="G35" s="143" t="s">
        <v>451</v>
      </c>
      <c r="H35" s="146" t="s">
        <v>452</v>
      </c>
      <c r="I35" s="148">
        <v>44986</v>
      </c>
      <c r="J35" s="149">
        <v>45016</v>
      </c>
      <c r="K35" s="282" t="s">
        <v>453</v>
      </c>
      <c r="L35" s="282" t="s">
        <v>454</v>
      </c>
      <c r="M35" s="86"/>
      <c r="N35" s="244">
        <v>1</v>
      </c>
      <c r="O35" s="522">
        <f>+(N35*E35*C35)+(N36*E36*C35)+(N37*E37*C35)</f>
        <v>1.95E-2</v>
      </c>
      <c r="P35" s="55">
        <f>MIN(IF($P$8-$I$35&lt;0,0,($P$8-$I$35)/($J$35-$I$35)),1)</f>
        <v>1</v>
      </c>
      <c r="Q35" s="522">
        <f>(P35*E35*C35)+(P36*E36*C35)+(P37*E37*C35)</f>
        <v>1.7999999999999999E-2</v>
      </c>
      <c r="R35" s="406" t="s">
        <v>453</v>
      </c>
      <c r="S35" s="406" t="s">
        <v>454</v>
      </c>
      <c r="T35" s="405"/>
      <c r="U35" s="244">
        <v>1</v>
      </c>
      <c r="V35" s="522">
        <f>+(U35*E35*C35)+(U36*E36*C35)+(U37*E37*C35)</f>
        <v>3.27E-2</v>
      </c>
      <c r="W35" s="55">
        <f>MIN(IF($W$8-$I$35&lt;0,0,($W$8-$I$35)/($J$35-$I$35)),1)</f>
        <v>1</v>
      </c>
      <c r="X35" s="522">
        <f>(W35*E35*C35)+(W36*E36*C35)+(W37*E37*C35)</f>
        <v>3.2651162790697671E-2</v>
      </c>
    </row>
    <row r="36" spans="1:24" ht="51" x14ac:dyDescent="0.25">
      <c r="A36" s="526"/>
      <c r="B36" s="529"/>
      <c r="C36" s="532"/>
      <c r="D36" s="160" t="s">
        <v>455</v>
      </c>
      <c r="E36" s="167">
        <v>0.1</v>
      </c>
      <c r="F36" s="534" t="s">
        <v>451</v>
      </c>
      <c r="G36" s="534" t="s">
        <v>456</v>
      </c>
      <c r="H36" s="160" t="s">
        <v>457</v>
      </c>
      <c r="I36" s="163">
        <v>45017</v>
      </c>
      <c r="J36" s="164">
        <v>45275</v>
      </c>
      <c r="K36" s="291" t="s">
        <v>458</v>
      </c>
      <c r="L36" s="275" t="s">
        <v>459</v>
      </c>
      <c r="M36" s="86"/>
      <c r="N36" s="244">
        <v>0.25</v>
      </c>
      <c r="O36" s="523"/>
      <c r="P36" s="55">
        <f>MIN(IF($P$8-$I$36&lt;0,0,($P$8-$I$36)/($J$36-$I$36)),1)</f>
        <v>0</v>
      </c>
      <c r="Q36" s="523"/>
      <c r="R36" s="416" t="s">
        <v>458</v>
      </c>
      <c r="S36" s="396" t="s">
        <v>459</v>
      </c>
      <c r="T36" s="405"/>
      <c r="U36" s="244">
        <v>0.35</v>
      </c>
      <c r="V36" s="523"/>
      <c r="W36" s="55">
        <f>MIN(IF($W$8-$I$36&lt;0,0,($W$8-$I$36)/($J$36-$I$36)),1)</f>
        <v>0.34883720930232559</v>
      </c>
      <c r="X36" s="523"/>
    </row>
    <row r="37" spans="1:24" ht="39" thickBot="1" x14ac:dyDescent="0.3">
      <c r="A37" s="527"/>
      <c r="B37" s="530"/>
      <c r="C37" s="533"/>
      <c r="D37" s="152" t="s">
        <v>460</v>
      </c>
      <c r="E37" s="153">
        <v>0.6</v>
      </c>
      <c r="F37" s="530"/>
      <c r="G37" s="530"/>
      <c r="H37" s="152" t="s">
        <v>461</v>
      </c>
      <c r="I37" s="165">
        <v>45017</v>
      </c>
      <c r="J37" s="166">
        <v>45275</v>
      </c>
      <c r="K37" s="86"/>
      <c r="L37" s="276" t="s">
        <v>462</v>
      </c>
      <c r="M37" s="86"/>
      <c r="N37" s="244">
        <v>0</v>
      </c>
      <c r="O37" s="524"/>
      <c r="P37" s="55">
        <f>MIN(IF($P$8-$I$37&lt;0,0,($P$8-$I$37)/($J$37-$I$37)),1)</f>
        <v>0</v>
      </c>
      <c r="Q37" s="524"/>
      <c r="R37" s="275" t="s">
        <v>463</v>
      </c>
      <c r="S37" s="408" t="s">
        <v>464</v>
      </c>
      <c r="T37" s="405"/>
      <c r="U37" s="244">
        <v>0.35</v>
      </c>
      <c r="V37" s="524"/>
      <c r="W37" s="55">
        <f>MIN(IF($W$8-$I$37&lt;0,0,($W$8-$I$37)/($J$37-$I$37)),1)</f>
        <v>0.34883720930232559</v>
      </c>
      <c r="X37" s="524"/>
    </row>
    <row r="38" spans="1:24" ht="15" x14ac:dyDescent="0.25">
      <c r="A38" s="278"/>
      <c r="B38" s="278"/>
      <c r="C38" s="269"/>
      <c r="D38" s="278"/>
      <c r="E38" s="269"/>
      <c r="F38" s="278"/>
      <c r="G38" s="279"/>
      <c r="H38" s="278"/>
      <c r="I38" s="278"/>
      <c r="J38" s="278"/>
      <c r="K38" s="280" t="s">
        <v>41</v>
      </c>
      <c r="L38" s="281"/>
      <c r="M38" s="280"/>
      <c r="N38" s="241">
        <f>(N10*E10*C10)+(N11*E11*C11)+(N12*E12*C11)++N13*E13*C13++(N14*E14*C14)+(N15*E15*C14)+(N16*E16*C14)++(N17*E17*C17)+(N18*E18*C17)+(N19*E19*C17)+(N20*E20*C17)+(N21*E21*C17)+(N22*E22*C17)+(N23*E23*C17)+(N24*E24*C17)++N25*E25*C25++(N26*E26*C26)+(N27*E27*C26)++N28*E28*C28++(N29*E29*C29)+(N30*E30*C29)+(N31*E31*C29)++N32*E32*C32++N33*E33*C33++N34*E34*C34++(N35*E35*C35)+(N36*E36*C35)+(N37*E37*C35)</f>
        <v>0.2974768000000001</v>
      </c>
      <c r="O38" s="242">
        <f>SUM(O10:O37)</f>
        <v>0.29747680000000004</v>
      </c>
      <c r="P38" s="241">
        <f>(P10*E10*C10)+(P11*E11*C11)+(P12*E12*C11)++P13*E13*C13++(P14*E14*C14)+(P15*E15*C14)+(P16*E16*C14)++(P17*E17*C17)+(P18*E18*C17)+(P19*E19*C17)+(P20*E20*C17)+(P21*E21*C17)+(P22*E22*C17)+(P23*E23*C17)+(P24*E24*C17)++P25*E25*C25++(P26*E26*C26)+(P27*E27*C26)++P28*E28*C28++(P29*E29*C29)+(P30*E30*C29)+(P31*E31*C29)++(P32*E32*C32)++(P33*E33*C33)++(P34*E34*C34)++(P35*E35*C35)+(P36*E36*C36)+(P37*E37*C37)</f>
        <v>0.27237881817697235</v>
      </c>
      <c r="Q38" s="242">
        <f>SUM(Q10:Q37)</f>
        <v>0.2723788181769724</v>
      </c>
      <c r="R38" s="280" t="s">
        <v>41</v>
      </c>
      <c r="S38" s="281"/>
      <c r="T38" s="280"/>
      <c r="U38" s="241">
        <f>(U10*E10*C10)+(U11*E11*C11)+(U12*E12*C11)++U13*E13*C13++(U14*E14*C14)+(U15*E15*C14)+(U16*E16*C14)++(U17*E17*C17)+(U18*E18*C17)+(U19*E19*C17)+(U20*E20*C17)+(U21*E21*C17)+(U22*E22*C17)+(U23*E23*C17)+(U24*E24*C17)++U25*E25*C25++(U26*E26*C26)+(U27*E27*C26)++U28*E28*C28++(U29*E29*C29)+(U30*E30*C29)+(U31*E31*C29)++U32*E32*C32++U33*E33*C33++U34*E34*C34++(U35*E35*C35)+(U36*E36*C35)+(U37*E37*C35)</f>
        <v>0.38547000000000003</v>
      </c>
      <c r="V38" s="242">
        <f>SUM(V10:V37)</f>
        <v>0.38547000000000003</v>
      </c>
      <c r="W38" s="241">
        <f>(W10*E10*C10)+(W11*E11*C11)+(W12*E12*C11)++W13*E13*C13++(W14*E14*C14)+(W15*E15*C14)+(W16*E16*C14)++(W17*E17*C17)+(W18*E18*C17)+(W19*E19*C17)+(W20*E20*C17)+(W21*E21*C17)+(W22*E22*C17)+(W23*E23*C17)+(W24*E24*C17)++W25*E25*C25++(W26*E26*C26)+(W27*E27*C26)++W28*E28*C28++(W29*E29*C29)+(W30*E30*C29)+(W31*E31*C29)++(W32*E32*C32)++(W33*E33*C33)++(W34*E34*C34)++(W35*E35*C35)+(W36*E36*C35)+(W37*E37*C35)</f>
        <v>0.40453830955648307</v>
      </c>
      <c r="X38" s="242">
        <f>SUM(X10:X37)</f>
        <v>0.40453830955648307</v>
      </c>
    </row>
    <row r="39" spans="1:24" ht="15" x14ac:dyDescent="0.25">
      <c r="A39" s="278"/>
      <c r="B39" s="278"/>
      <c r="C39" s="278"/>
      <c r="D39" s="278"/>
      <c r="E39" s="278"/>
      <c r="F39" s="278"/>
      <c r="G39" s="279"/>
      <c r="H39" s="278"/>
      <c r="I39" s="278"/>
      <c r="J39" s="278"/>
      <c r="K39" s="278"/>
      <c r="R39" s="278"/>
    </row>
    <row r="40" spans="1:24" ht="15" x14ac:dyDescent="0.25">
      <c r="A40" s="278"/>
      <c r="B40" s="278"/>
      <c r="C40" s="278"/>
      <c r="D40" s="278"/>
      <c r="E40" s="278"/>
      <c r="F40" s="278"/>
      <c r="G40" s="279"/>
      <c r="H40" s="278"/>
      <c r="I40" s="278"/>
      <c r="J40" s="278"/>
      <c r="K40" s="278"/>
      <c r="R40" s="278"/>
    </row>
  </sheetData>
  <protectedRanges>
    <protectedRange sqref="D9:H9" name="Simulado_2"/>
    <protectedRange sqref="C10:D10 D18:D22 D24:D25 H24:H25 H18:H22 G10:G11 H10" name="Simulado_1_1"/>
  </protectedRanges>
  <mergeCells count="59">
    <mergeCell ref="O29:O31"/>
    <mergeCell ref="Q29:Q31"/>
    <mergeCell ref="O35:O37"/>
    <mergeCell ref="Q35:Q37"/>
    <mergeCell ref="O11:O12"/>
    <mergeCell ref="O14:O16"/>
    <mergeCell ref="Q11:Q12"/>
    <mergeCell ref="Q14:Q16"/>
    <mergeCell ref="O17:O24"/>
    <mergeCell ref="Q17:Q24"/>
    <mergeCell ref="O26:O27"/>
    <mergeCell ref="Q26:Q27"/>
    <mergeCell ref="K8:N8"/>
    <mergeCell ref="A5:C5"/>
    <mergeCell ref="D5:G5"/>
    <mergeCell ref="A2:G2"/>
    <mergeCell ref="A3:C3"/>
    <mergeCell ref="D3:G3"/>
    <mergeCell ref="A4:C4"/>
    <mergeCell ref="D4:G4"/>
    <mergeCell ref="A6:C6"/>
    <mergeCell ref="D6:G6"/>
    <mergeCell ref="A7:J7"/>
    <mergeCell ref="A11:A12"/>
    <mergeCell ref="B11:B12"/>
    <mergeCell ref="C11:C12"/>
    <mergeCell ref="D11:D12"/>
    <mergeCell ref="H11:H12"/>
    <mergeCell ref="A14:A16"/>
    <mergeCell ref="B14:B16"/>
    <mergeCell ref="C14:C16"/>
    <mergeCell ref="A17:A24"/>
    <mergeCell ref="B17:B24"/>
    <mergeCell ref="C17:C24"/>
    <mergeCell ref="A26:A27"/>
    <mergeCell ref="B26:B27"/>
    <mergeCell ref="C26:C27"/>
    <mergeCell ref="H26:H27"/>
    <mergeCell ref="A29:A31"/>
    <mergeCell ref="B29:B31"/>
    <mergeCell ref="C29:C31"/>
    <mergeCell ref="A35:A37"/>
    <mergeCell ref="B35:B37"/>
    <mergeCell ref="C35:C37"/>
    <mergeCell ref="F36:F37"/>
    <mergeCell ref="G36:G37"/>
    <mergeCell ref="R8:U8"/>
    <mergeCell ref="V11:V12"/>
    <mergeCell ref="X11:X12"/>
    <mergeCell ref="V14:V16"/>
    <mergeCell ref="X14:X16"/>
    <mergeCell ref="V35:V37"/>
    <mergeCell ref="X35:X37"/>
    <mergeCell ref="V17:V24"/>
    <mergeCell ref="X17:X24"/>
    <mergeCell ref="V26:V27"/>
    <mergeCell ref="X26:X27"/>
    <mergeCell ref="V29:V31"/>
    <mergeCell ref="X29:X31"/>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FF010-CB2F-434E-B107-DF79DFC523C7}">
  <dimension ref="A1:X12"/>
  <sheetViews>
    <sheetView topLeftCell="H1" zoomScale="62" zoomScaleNormal="62" workbookViewId="0">
      <selection activeCell="X11" sqref="X11"/>
    </sheetView>
  </sheetViews>
  <sheetFormatPr baseColWidth="10" defaultColWidth="11.42578125" defaultRowHeight="14.25" x14ac:dyDescent="0.2"/>
  <cols>
    <col min="1" max="1" width="11.42578125" style="179"/>
    <col min="2" max="2" width="39.42578125" style="179" customWidth="1"/>
    <col min="3" max="3" width="18.28515625" style="179" customWidth="1"/>
    <col min="4" max="5" width="43.140625" style="196" customWidth="1"/>
    <col min="6" max="6" width="28.28515625" style="179" customWidth="1"/>
    <col min="7" max="7" width="35" style="179" customWidth="1"/>
    <col min="8" max="8" width="29.42578125" style="179" customWidth="1"/>
    <col min="9" max="9" width="16.42578125" style="179" customWidth="1"/>
    <col min="10" max="10" width="19.42578125" style="179" customWidth="1"/>
    <col min="11" max="11" width="28.5703125" style="179" customWidth="1"/>
    <col min="12" max="12" width="48.140625" style="179" customWidth="1"/>
    <col min="13" max="13" width="11.42578125" style="179"/>
    <col min="14" max="14" width="16.5703125" style="179" customWidth="1"/>
    <col min="15" max="17" width="11.42578125" style="179"/>
    <col min="18" max="18" width="22.7109375" style="179" customWidth="1"/>
    <col min="19" max="19" width="36.140625" style="179" customWidth="1"/>
    <col min="20" max="22" width="11.42578125" style="179"/>
    <col min="23" max="23" width="15.5703125" style="179" customWidth="1"/>
    <col min="24" max="16384" width="11.42578125" style="179"/>
  </cols>
  <sheetData>
    <row r="1" spans="1:24" s="35" customFormat="1" ht="12.75" x14ac:dyDescent="0.2">
      <c r="A1" s="32"/>
      <c r="B1" s="33"/>
      <c r="C1" s="33"/>
      <c r="D1" s="33"/>
      <c r="E1" s="33"/>
      <c r="F1" s="33"/>
      <c r="G1" s="33"/>
      <c r="H1" s="33"/>
      <c r="I1" s="33"/>
      <c r="J1" s="33"/>
      <c r="K1" s="34"/>
    </row>
    <row r="2" spans="1:24" s="35" customFormat="1" ht="12.75" x14ac:dyDescent="0.2">
      <c r="A2" s="460" t="s">
        <v>7</v>
      </c>
      <c r="B2" s="461"/>
      <c r="C2" s="461"/>
      <c r="D2" s="461"/>
      <c r="E2" s="461"/>
      <c r="F2" s="461"/>
      <c r="G2" s="461"/>
      <c r="H2" s="461"/>
      <c r="I2" s="38"/>
      <c r="J2" s="36"/>
      <c r="K2" s="37"/>
    </row>
    <row r="3" spans="1:24" s="35" customFormat="1" ht="12.75" x14ac:dyDescent="0.2">
      <c r="A3" s="453" t="s">
        <v>42</v>
      </c>
      <c r="B3" s="453"/>
      <c r="C3" s="453"/>
      <c r="D3" s="460" t="s">
        <v>465</v>
      </c>
      <c r="E3" s="461"/>
      <c r="F3" s="461"/>
      <c r="G3" s="461"/>
      <c r="H3" s="461"/>
      <c r="I3" s="38"/>
      <c r="J3" s="38"/>
      <c r="K3" s="39"/>
    </row>
    <row r="4" spans="1:24" s="40" customFormat="1" ht="12.75" x14ac:dyDescent="0.25">
      <c r="A4" s="453" t="s">
        <v>13</v>
      </c>
      <c r="B4" s="453"/>
      <c r="C4" s="453"/>
      <c r="D4" s="544" t="s">
        <v>466</v>
      </c>
      <c r="E4" s="545"/>
      <c r="F4" s="461"/>
      <c r="G4" s="461"/>
      <c r="H4" s="461"/>
      <c r="I4" s="38"/>
      <c r="J4" s="41"/>
      <c r="K4" s="42"/>
    </row>
    <row r="5" spans="1:24" s="40" customFormat="1" ht="12.75" x14ac:dyDescent="0.25">
      <c r="A5" s="453" t="s">
        <v>8</v>
      </c>
      <c r="B5" s="453"/>
      <c r="C5" s="453"/>
      <c r="D5" s="544" t="s">
        <v>467</v>
      </c>
      <c r="E5" s="545"/>
      <c r="F5" s="545"/>
      <c r="G5" s="545"/>
      <c r="H5" s="545"/>
      <c r="I5" s="38"/>
      <c r="J5" s="41"/>
      <c r="K5" s="42"/>
    </row>
    <row r="6" spans="1:24" s="40" customFormat="1" ht="12.75" x14ac:dyDescent="0.25">
      <c r="A6" s="453" t="s">
        <v>14</v>
      </c>
      <c r="B6" s="453"/>
      <c r="C6" s="453"/>
      <c r="D6" s="460" t="s">
        <v>1</v>
      </c>
      <c r="E6" s="461"/>
      <c r="F6" s="461"/>
      <c r="G6" s="461"/>
      <c r="H6" s="461"/>
      <c r="I6" s="38"/>
      <c r="J6" s="41"/>
      <c r="K6" s="42"/>
    </row>
    <row r="7" spans="1:24" ht="15" x14ac:dyDescent="0.25">
      <c r="B7" s="550" t="s">
        <v>468</v>
      </c>
      <c r="C7" s="551"/>
      <c r="D7" s="551"/>
      <c r="E7" s="551"/>
      <c r="F7" s="551"/>
      <c r="G7" s="551"/>
      <c r="H7" s="551"/>
      <c r="I7" s="551"/>
      <c r="J7" s="551"/>
      <c r="K7" s="457" t="s">
        <v>16</v>
      </c>
      <c r="L7" s="458"/>
      <c r="M7" s="458"/>
      <c r="N7" s="458"/>
      <c r="O7" s="228"/>
      <c r="P7" s="228">
        <v>45016</v>
      </c>
      <c r="Q7" s="229"/>
      <c r="R7" s="457" t="s">
        <v>17</v>
      </c>
      <c r="S7" s="458"/>
      <c r="T7" s="458"/>
      <c r="U7" s="458"/>
      <c r="V7" s="228"/>
      <c r="W7" s="228">
        <v>45107</v>
      </c>
      <c r="X7" s="229"/>
    </row>
    <row r="8" spans="1:24" s="181" customFormat="1" ht="38.25" x14ac:dyDescent="0.2">
      <c r="A8" s="180" t="s">
        <v>18</v>
      </c>
      <c r="B8" s="180" t="s">
        <v>19</v>
      </c>
      <c r="C8" s="180" t="s">
        <v>469</v>
      </c>
      <c r="D8" s="180" t="s">
        <v>21</v>
      </c>
      <c r="E8" s="180" t="s">
        <v>470</v>
      </c>
      <c r="F8" s="180" t="s">
        <v>150</v>
      </c>
      <c r="G8" s="180" t="s">
        <v>151</v>
      </c>
      <c r="H8" s="180" t="s">
        <v>152</v>
      </c>
      <c r="I8" s="180" t="s">
        <v>26</v>
      </c>
      <c r="J8" s="180" t="s">
        <v>43</v>
      </c>
      <c r="K8" s="237" t="s">
        <v>28</v>
      </c>
      <c r="L8" s="237" t="s">
        <v>29</v>
      </c>
      <c r="M8" s="237" t="s">
        <v>30</v>
      </c>
      <c r="N8" s="243" t="s">
        <v>31</v>
      </c>
      <c r="O8" s="236" t="s">
        <v>32</v>
      </c>
      <c r="P8" s="231" t="s">
        <v>33</v>
      </c>
      <c r="Q8" s="230" t="s">
        <v>34</v>
      </c>
      <c r="R8" s="237" t="s">
        <v>28</v>
      </c>
      <c r="S8" s="237" t="s">
        <v>29</v>
      </c>
      <c r="T8" s="237" t="s">
        <v>30</v>
      </c>
      <c r="U8" s="243" t="s">
        <v>31</v>
      </c>
      <c r="V8" s="236" t="s">
        <v>32</v>
      </c>
      <c r="W8" s="231" t="s">
        <v>33</v>
      </c>
      <c r="X8" s="230" t="s">
        <v>34</v>
      </c>
    </row>
    <row r="9" spans="1:24" ht="102" customHeight="1" x14ac:dyDescent="0.25">
      <c r="A9" s="546">
        <v>1</v>
      </c>
      <c r="B9" s="548" t="s">
        <v>471</v>
      </c>
      <c r="C9" s="552">
        <v>1</v>
      </c>
      <c r="D9" s="182" t="s">
        <v>472</v>
      </c>
      <c r="E9" s="183">
        <v>0.5</v>
      </c>
      <c r="F9" s="548" t="s">
        <v>473</v>
      </c>
      <c r="G9" s="184" t="s">
        <v>474</v>
      </c>
      <c r="H9" s="184" t="s">
        <v>475</v>
      </c>
      <c r="I9" s="185">
        <v>44958</v>
      </c>
      <c r="J9" s="185">
        <v>45275</v>
      </c>
      <c r="K9" s="96" t="s">
        <v>476</v>
      </c>
      <c r="L9" s="326" t="s">
        <v>477</v>
      </c>
      <c r="M9" s="235"/>
      <c r="N9" s="244">
        <v>0.41699999999999998</v>
      </c>
      <c r="O9" s="459">
        <f>(N9*E9*C9)+(N10*E10*C9)</f>
        <v>0.33350000000000002</v>
      </c>
      <c r="P9" s="55">
        <f>MIN(IF($P$7-$I$9&lt;0,0,($P$7-$I$9)/($J$9-$I$9)),1)</f>
        <v>0.18296529968454259</v>
      </c>
      <c r="Q9" s="450">
        <f>(P9*E9*C9)+(P10*E10*C9)</f>
        <v>0.18296529968454259</v>
      </c>
      <c r="R9" s="96" t="s">
        <v>478</v>
      </c>
      <c r="S9" s="384" t="s">
        <v>479</v>
      </c>
      <c r="T9" s="235"/>
      <c r="U9" s="244">
        <v>0.89</v>
      </c>
      <c r="V9" s="459">
        <f>(U9*E9*C9)+(U10*E10*C9)</f>
        <v>0.69500000000000006</v>
      </c>
      <c r="W9" s="55">
        <f>MIN(IF($W$7-$I$9&lt;0,0,($W$7-$I$9)/($J$9-$I$9)),1)</f>
        <v>0.47003154574132494</v>
      </c>
      <c r="X9" s="450">
        <f>(W9*E9*C9)+(W10*E10*C9)</f>
        <v>0.47003154574132494</v>
      </c>
    </row>
    <row r="10" spans="1:24" ht="60" customHeight="1" x14ac:dyDescent="0.25">
      <c r="A10" s="547"/>
      <c r="B10" s="549"/>
      <c r="C10" s="553"/>
      <c r="D10" s="186" t="s">
        <v>480</v>
      </c>
      <c r="E10" s="187">
        <v>0.5</v>
      </c>
      <c r="F10" s="549"/>
      <c r="G10" s="188" t="s">
        <v>474</v>
      </c>
      <c r="H10" s="184" t="s">
        <v>475</v>
      </c>
      <c r="I10" s="185">
        <v>44958</v>
      </c>
      <c r="J10" s="185">
        <v>45275</v>
      </c>
      <c r="K10" s="106" t="s">
        <v>481</v>
      </c>
      <c r="L10" s="327" t="s">
        <v>482</v>
      </c>
      <c r="M10" s="235"/>
      <c r="N10" s="244">
        <v>0.25</v>
      </c>
      <c r="O10" s="459"/>
      <c r="P10" s="55">
        <f>MIN(IF($P$7-$I$10&lt;0,0,($P$7-$I$10)/($J$10-$I$10)),1)</f>
        <v>0.18296529968454259</v>
      </c>
      <c r="Q10" s="451"/>
      <c r="R10" s="106" t="s">
        <v>483</v>
      </c>
      <c r="S10" s="385" t="s">
        <v>484</v>
      </c>
      <c r="T10" s="235"/>
      <c r="U10" s="244">
        <v>0.5</v>
      </c>
      <c r="V10" s="459"/>
      <c r="W10" s="55">
        <f>MIN(IF($W$7-$I$10&lt;0,0,($W$7-$I$10)/($J$10-$I$10)),1)</f>
        <v>0.47003154574132494</v>
      </c>
      <c r="X10" s="451"/>
    </row>
    <row r="11" spans="1:24" ht="14.25" customHeight="1" x14ac:dyDescent="0.2">
      <c r="A11" s="189"/>
      <c r="B11" s="190"/>
      <c r="C11" s="191">
        <f>SUM(C9:C10)</f>
        <v>1</v>
      </c>
      <c r="D11" s="192"/>
      <c r="E11" s="192"/>
      <c r="F11" s="190"/>
      <c r="G11" s="193"/>
      <c r="H11" s="192"/>
      <c r="I11" s="194"/>
      <c r="J11" s="195"/>
      <c r="K11" s="239" t="s">
        <v>41</v>
      </c>
      <c r="L11" s="240"/>
      <c r="M11" s="239"/>
      <c r="N11" s="241">
        <f>(N9*E9*C9)+(N10*E10*C9)</f>
        <v>0.33350000000000002</v>
      </c>
      <c r="O11" s="242">
        <f>+O9</f>
        <v>0.33350000000000002</v>
      </c>
      <c r="P11" s="241">
        <f>(P9*E9*C9)+(P10*E10*C9)</f>
        <v>0.18296529968454259</v>
      </c>
      <c r="Q11" s="257">
        <f>+Q9</f>
        <v>0.18296529968454259</v>
      </c>
      <c r="R11" s="239" t="s">
        <v>41</v>
      </c>
      <c r="S11" s="240"/>
      <c r="T11" s="239"/>
      <c r="U11" s="241">
        <f>(U9*E9*C9)+(U10*E10*C9)</f>
        <v>0.69500000000000006</v>
      </c>
      <c r="V11" s="242">
        <f>+V9</f>
        <v>0.69500000000000006</v>
      </c>
      <c r="W11" s="241">
        <f>(W9*E9*C9)+(W10*E10*C9)</f>
        <v>0.47003154574132494</v>
      </c>
      <c r="X11" s="257">
        <f>+X9</f>
        <v>0.47003154574132494</v>
      </c>
    </row>
    <row r="12" spans="1:24" ht="14.25" customHeight="1" x14ac:dyDescent="0.2">
      <c r="Q12" s="248"/>
      <c r="X12" s="248"/>
    </row>
  </sheetData>
  <mergeCells count="20">
    <mergeCell ref="R7:U7"/>
    <mergeCell ref="V9:V10"/>
    <mergeCell ref="X9:X10"/>
    <mergeCell ref="K7:N7"/>
    <mergeCell ref="O9:O10"/>
    <mergeCell ref="Q9:Q10"/>
    <mergeCell ref="A2:H2"/>
    <mergeCell ref="A3:C3"/>
    <mergeCell ref="D3:H3"/>
    <mergeCell ref="A4:C4"/>
    <mergeCell ref="D4:H4"/>
    <mergeCell ref="A9:A10"/>
    <mergeCell ref="B9:B10"/>
    <mergeCell ref="A5:C5"/>
    <mergeCell ref="D5:H5"/>
    <mergeCell ref="A6:C6"/>
    <mergeCell ref="D6:H6"/>
    <mergeCell ref="B7:J7"/>
    <mergeCell ref="C9:C10"/>
    <mergeCell ref="F9:F10"/>
  </mergeCells>
  <pageMargins left="0.7" right="0.7" top="0.75" bottom="0.75" header="0.3" footer="0.3"/>
  <pageSetup paperSize="9" orientation="portrait" horizontalDpi="0" verticalDpi="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CD04A-92DB-4B3B-A19C-7D202959D6EF}">
  <dimension ref="A1:Y32"/>
  <sheetViews>
    <sheetView topLeftCell="L1" zoomScale="62" zoomScaleNormal="62" workbookViewId="0">
      <selection activeCell="U14" sqref="U14"/>
    </sheetView>
  </sheetViews>
  <sheetFormatPr baseColWidth="10" defaultColWidth="11.42578125" defaultRowHeight="15" x14ac:dyDescent="0.25"/>
  <cols>
    <col min="1" max="1" width="22.5703125" customWidth="1"/>
    <col min="2" max="2" width="8.140625" style="220" customWidth="1"/>
    <col min="3" max="3" width="30.140625" customWidth="1"/>
    <col min="4" max="4" width="16.5703125" customWidth="1"/>
    <col min="5" max="5" width="24.42578125" customWidth="1"/>
    <col min="6" max="6" width="15.42578125" customWidth="1"/>
    <col min="7" max="7" width="22" customWidth="1"/>
    <col min="8" max="8" width="25" customWidth="1"/>
    <col min="9" max="9" width="38.28515625" customWidth="1"/>
    <col min="10" max="10" width="16.85546875" customWidth="1"/>
    <col min="11" max="11" width="23.5703125" customWidth="1"/>
    <col min="12" max="12" width="33" customWidth="1"/>
    <col min="13" max="13" width="24.28515625" customWidth="1"/>
    <col min="14" max="14" width="23.85546875" customWidth="1"/>
    <col min="19" max="19" width="37.28515625" customWidth="1"/>
    <col min="20" max="20" width="52" customWidth="1"/>
    <col min="21" max="21" width="21.140625" customWidth="1"/>
    <col min="24" max="24" width="17.28515625" customWidth="1"/>
    <col min="246" max="246" width="22.5703125" customWidth="1"/>
    <col min="247" max="247" width="8.140625" customWidth="1"/>
    <col min="248" max="248" width="30.140625" customWidth="1"/>
    <col min="249" max="249" width="16.5703125" customWidth="1"/>
    <col min="250" max="250" width="24.42578125" customWidth="1"/>
    <col min="251" max="251" width="15.42578125" customWidth="1"/>
    <col min="252" max="252" width="22" customWidth="1"/>
    <col min="253" max="253" width="25" customWidth="1"/>
    <col min="254" max="254" width="38.28515625" customWidth="1"/>
    <col min="255" max="255" width="16.85546875" customWidth="1"/>
    <col min="256" max="256" width="23.5703125" customWidth="1"/>
    <col min="502" max="502" width="22.5703125" customWidth="1"/>
    <col min="503" max="503" width="8.140625" customWidth="1"/>
    <col min="504" max="504" width="30.140625" customWidth="1"/>
    <col min="505" max="505" width="16.5703125" customWidth="1"/>
    <col min="506" max="506" width="24.42578125" customWidth="1"/>
    <col min="507" max="507" width="15.42578125" customWidth="1"/>
    <col min="508" max="508" width="22" customWidth="1"/>
    <col min="509" max="509" width="25" customWidth="1"/>
    <col min="510" max="510" width="38.28515625" customWidth="1"/>
    <col min="511" max="511" width="16.85546875" customWidth="1"/>
    <col min="512" max="512" width="23.5703125" customWidth="1"/>
    <col min="758" max="758" width="22.5703125" customWidth="1"/>
    <col min="759" max="759" width="8.140625" customWidth="1"/>
    <col min="760" max="760" width="30.140625" customWidth="1"/>
    <col min="761" max="761" width="16.5703125" customWidth="1"/>
    <col min="762" max="762" width="24.42578125" customWidth="1"/>
    <col min="763" max="763" width="15.42578125" customWidth="1"/>
    <col min="764" max="764" width="22" customWidth="1"/>
    <col min="765" max="765" width="25" customWidth="1"/>
    <col min="766" max="766" width="38.28515625" customWidth="1"/>
    <col min="767" max="767" width="16.85546875" customWidth="1"/>
    <col min="768" max="768" width="23.5703125" customWidth="1"/>
    <col min="1014" max="1014" width="22.5703125" customWidth="1"/>
    <col min="1015" max="1015" width="8.140625" customWidth="1"/>
    <col min="1016" max="1016" width="30.140625" customWidth="1"/>
    <col min="1017" max="1017" width="16.5703125" customWidth="1"/>
    <col min="1018" max="1018" width="24.42578125" customWidth="1"/>
    <col min="1019" max="1019" width="15.42578125" customWidth="1"/>
    <col min="1020" max="1020" width="22" customWidth="1"/>
    <col min="1021" max="1021" width="25" customWidth="1"/>
    <col min="1022" max="1022" width="38.28515625" customWidth="1"/>
    <col min="1023" max="1023" width="16.85546875" customWidth="1"/>
    <col min="1024" max="1024" width="23.5703125" customWidth="1"/>
    <col min="1270" max="1270" width="22.5703125" customWidth="1"/>
    <col min="1271" max="1271" width="8.140625" customWidth="1"/>
    <col min="1272" max="1272" width="30.140625" customWidth="1"/>
    <col min="1273" max="1273" width="16.5703125" customWidth="1"/>
    <col min="1274" max="1274" width="24.42578125" customWidth="1"/>
    <col min="1275" max="1275" width="15.42578125" customWidth="1"/>
    <col min="1276" max="1276" width="22" customWidth="1"/>
    <col min="1277" max="1277" width="25" customWidth="1"/>
    <col min="1278" max="1278" width="38.28515625" customWidth="1"/>
    <col min="1279" max="1279" width="16.85546875" customWidth="1"/>
    <col min="1280" max="1280" width="23.5703125" customWidth="1"/>
    <col min="1526" max="1526" width="22.5703125" customWidth="1"/>
    <col min="1527" max="1527" width="8.140625" customWidth="1"/>
    <col min="1528" max="1528" width="30.140625" customWidth="1"/>
    <col min="1529" max="1529" width="16.5703125" customWidth="1"/>
    <col min="1530" max="1530" width="24.42578125" customWidth="1"/>
    <col min="1531" max="1531" width="15.42578125" customWidth="1"/>
    <col min="1532" max="1532" width="22" customWidth="1"/>
    <col min="1533" max="1533" width="25" customWidth="1"/>
    <col min="1534" max="1534" width="38.28515625" customWidth="1"/>
    <col min="1535" max="1535" width="16.85546875" customWidth="1"/>
    <col min="1536" max="1536" width="23.5703125" customWidth="1"/>
    <col min="1782" max="1782" width="22.5703125" customWidth="1"/>
    <col min="1783" max="1783" width="8.140625" customWidth="1"/>
    <col min="1784" max="1784" width="30.140625" customWidth="1"/>
    <col min="1785" max="1785" width="16.5703125" customWidth="1"/>
    <col min="1786" max="1786" width="24.42578125" customWidth="1"/>
    <col min="1787" max="1787" width="15.42578125" customWidth="1"/>
    <col min="1788" max="1788" width="22" customWidth="1"/>
    <col min="1789" max="1789" width="25" customWidth="1"/>
    <col min="1790" max="1790" width="38.28515625" customWidth="1"/>
    <col min="1791" max="1791" width="16.85546875" customWidth="1"/>
    <col min="1792" max="1792" width="23.5703125" customWidth="1"/>
    <col min="2038" max="2038" width="22.5703125" customWidth="1"/>
    <col min="2039" max="2039" width="8.140625" customWidth="1"/>
    <col min="2040" max="2040" width="30.140625" customWidth="1"/>
    <col min="2041" max="2041" width="16.5703125" customWidth="1"/>
    <col min="2042" max="2042" width="24.42578125" customWidth="1"/>
    <col min="2043" max="2043" width="15.42578125" customWidth="1"/>
    <col min="2044" max="2044" width="22" customWidth="1"/>
    <col min="2045" max="2045" width="25" customWidth="1"/>
    <col min="2046" max="2046" width="38.28515625" customWidth="1"/>
    <col min="2047" max="2047" width="16.85546875" customWidth="1"/>
    <col min="2048" max="2048" width="23.5703125" customWidth="1"/>
    <col min="2294" max="2294" width="22.5703125" customWidth="1"/>
    <col min="2295" max="2295" width="8.140625" customWidth="1"/>
    <col min="2296" max="2296" width="30.140625" customWidth="1"/>
    <col min="2297" max="2297" width="16.5703125" customWidth="1"/>
    <col min="2298" max="2298" width="24.42578125" customWidth="1"/>
    <col min="2299" max="2299" width="15.42578125" customWidth="1"/>
    <col min="2300" max="2300" width="22" customWidth="1"/>
    <col min="2301" max="2301" width="25" customWidth="1"/>
    <col min="2302" max="2302" width="38.28515625" customWidth="1"/>
    <col min="2303" max="2303" width="16.85546875" customWidth="1"/>
    <col min="2304" max="2304" width="23.5703125" customWidth="1"/>
    <col min="2550" max="2550" width="22.5703125" customWidth="1"/>
    <col min="2551" max="2551" width="8.140625" customWidth="1"/>
    <col min="2552" max="2552" width="30.140625" customWidth="1"/>
    <col min="2553" max="2553" width="16.5703125" customWidth="1"/>
    <col min="2554" max="2554" width="24.42578125" customWidth="1"/>
    <col min="2555" max="2555" width="15.42578125" customWidth="1"/>
    <col min="2556" max="2556" width="22" customWidth="1"/>
    <col min="2557" max="2557" width="25" customWidth="1"/>
    <col min="2558" max="2558" width="38.28515625" customWidth="1"/>
    <col min="2559" max="2559" width="16.85546875" customWidth="1"/>
    <col min="2560" max="2560" width="23.5703125" customWidth="1"/>
    <col min="2806" max="2806" width="22.5703125" customWidth="1"/>
    <col min="2807" max="2807" width="8.140625" customWidth="1"/>
    <col min="2808" max="2808" width="30.140625" customWidth="1"/>
    <col min="2809" max="2809" width="16.5703125" customWidth="1"/>
    <col min="2810" max="2810" width="24.42578125" customWidth="1"/>
    <col min="2811" max="2811" width="15.42578125" customWidth="1"/>
    <col min="2812" max="2812" width="22" customWidth="1"/>
    <col min="2813" max="2813" width="25" customWidth="1"/>
    <col min="2814" max="2814" width="38.28515625" customWidth="1"/>
    <col min="2815" max="2815" width="16.85546875" customWidth="1"/>
    <col min="2816" max="2816" width="23.5703125" customWidth="1"/>
    <col min="3062" max="3062" width="22.5703125" customWidth="1"/>
    <col min="3063" max="3063" width="8.140625" customWidth="1"/>
    <col min="3064" max="3064" width="30.140625" customWidth="1"/>
    <col min="3065" max="3065" width="16.5703125" customWidth="1"/>
    <col min="3066" max="3066" width="24.42578125" customWidth="1"/>
    <col min="3067" max="3067" width="15.42578125" customWidth="1"/>
    <col min="3068" max="3068" width="22" customWidth="1"/>
    <col min="3069" max="3069" width="25" customWidth="1"/>
    <col min="3070" max="3070" width="38.28515625" customWidth="1"/>
    <col min="3071" max="3071" width="16.85546875" customWidth="1"/>
    <col min="3072" max="3072" width="23.5703125" customWidth="1"/>
    <col min="3318" max="3318" width="22.5703125" customWidth="1"/>
    <col min="3319" max="3319" width="8.140625" customWidth="1"/>
    <col min="3320" max="3320" width="30.140625" customWidth="1"/>
    <col min="3321" max="3321" width="16.5703125" customWidth="1"/>
    <col min="3322" max="3322" width="24.42578125" customWidth="1"/>
    <col min="3323" max="3323" width="15.42578125" customWidth="1"/>
    <col min="3324" max="3324" width="22" customWidth="1"/>
    <col min="3325" max="3325" width="25" customWidth="1"/>
    <col min="3326" max="3326" width="38.28515625" customWidth="1"/>
    <col min="3327" max="3327" width="16.85546875" customWidth="1"/>
    <col min="3328" max="3328" width="23.5703125" customWidth="1"/>
    <col min="3574" max="3574" width="22.5703125" customWidth="1"/>
    <col min="3575" max="3575" width="8.140625" customWidth="1"/>
    <col min="3576" max="3576" width="30.140625" customWidth="1"/>
    <col min="3577" max="3577" width="16.5703125" customWidth="1"/>
    <col min="3578" max="3578" width="24.42578125" customWidth="1"/>
    <col min="3579" max="3579" width="15.42578125" customWidth="1"/>
    <col min="3580" max="3580" width="22" customWidth="1"/>
    <col min="3581" max="3581" width="25" customWidth="1"/>
    <col min="3582" max="3582" width="38.28515625" customWidth="1"/>
    <col min="3583" max="3583" width="16.85546875" customWidth="1"/>
    <col min="3584" max="3584" width="23.5703125" customWidth="1"/>
    <col min="3830" max="3830" width="22.5703125" customWidth="1"/>
    <col min="3831" max="3831" width="8.140625" customWidth="1"/>
    <col min="3832" max="3832" width="30.140625" customWidth="1"/>
    <col min="3833" max="3833" width="16.5703125" customWidth="1"/>
    <col min="3834" max="3834" width="24.42578125" customWidth="1"/>
    <col min="3835" max="3835" width="15.42578125" customWidth="1"/>
    <col min="3836" max="3836" width="22" customWidth="1"/>
    <col min="3837" max="3837" width="25" customWidth="1"/>
    <col min="3838" max="3838" width="38.28515625" customWidth="1"/>
    <col min="3839" max="3839" width="16.85546875" customWidth="1"/>
    <col min="3840" max="3840" width="23.5703125" customWidth="1"/>
    <col min="4086" max="4086" width="22.5703125" customWidth="1"/>
    <col min="4087" max="4087" width="8.140625" customWidth="1"/>
    <col min="4088" max="4088" width="30.140625" customWidth="1"/>
    <col min="4089" max="4089" width="16.5703125" customWidth="1"/>
    <col min="4090" max="4090" width="24.42578125" customWidth="1"/>
    <col min="4091" max="4091" width="15.42578125" customWidth="1"/>
    <col min="4092" max="4092" width="22" customWidth="1"/>
    <col min="4093" max="4093" width="25" customWidth="1"/>
    <col min="4094" max="4094" width="38.28515625" customWidth="1"/>
    <col min="4095" max="4095" width="16.85546875" customWidth="1"/>
    <col min="4096" max="4096" width="23.5703125" customWidth="1"/>
    <col min="4342" max="4342" width="22.5703125" customWidth="1"/>
    <col min="4343" max="4343" width="8.140625" customWidth="1"/>
    <col min="4344" max="4344" width="30.140625" customWidth="1"/>
    <col min="4345" max="4345" width="16.5703125" customWidth="1"/>
    <col min="4346" max="4346" width="24.42578125" customWidth="1"/>
    <col min="4347" max="4347" width="15.42578125" customWidth="1"/>
    <col min="4348" max="4348" width="22" customWidth="1"/>
    <col min="4349" max="4349" width="25" customWidth="1"/>
    <col min="4350" max="4350" width="38.28515625" customWidth="1"/>
    <col min="4351" max="4351" width="16.85546875" customWidth="1"/>
    <col min="4352" max="4352" width="23.5703125" customWidth="1"/>
    <col min="4598" max="4598" width="22.5703125" customWidth="1"/>
    <col min="4599" max="4599" width="8.140625" customWidth="1"/>
    <col min="4600" max="4600" width="30.140625" customWidth="1"/>
    <col min="4601" max="4601" width="16.5703125" customWidth="1"/>
    <col min="4602" max="4602" width="24.42578125" customWidth="1"/>
    <col min="4603" max="4603" width="15.42578125" customWidth="1"/>
    <col min="4604" max="4604" width="22" customWidth="1"/>
    <col min="4605" max="4605" width="25" customWidth="1"/>
    <col min="4606" max="4606" width="38.28515625" customWidth="1"/>
    <col min="4607" max="4607" width="16.85546875" customWidth="1"/>
    <col min="4608" max="4608" width="23.5703125" customWidth="1"/>
    <col min="4854" max="4854" width="22.5703125" customWidth="1"/>
    <col min="4855" max="4855" width="8.140625" customWidth="1"/>
    <col min="4856" max="4856" width="30.140625" customWidth="1"/>
    <col min="4857" max="4857" width="16.5703125" customWidth="1"/>
    <col min="4858" max="4858" width="24.42578125" customWidth="1"/>
    <col min="4859" max="4859" width="15.42578125" customWidth="1"/>
    <col min="4860" max="4860" width="22" customWidth="1"/>
    <col min="4861" max="4861" width="25" customWidth="1"/>
    <col min="4862" max="4862" width="38.28515625" customWidth="1"/>
    <col min="4863" max="4863" width="16.85546875" customWidth="1"/>
    <col min="4864" max="4864" width="23.5703125" customWidth="1"/>
    <col min="5110" max="5110" width="22.5703125" customWidth="1"/>
    <col min="5111" max="5111" width="8.140625" customWidth="1"/>
    <col min="5112" max="5112" width="30.140625" customWidth="1"/>
    <col min="5113" max="5113" width="16.5703125" customWidth="1"/>
    <col min="5114" max="5114" width="24.42578125" customWidth="1"/>
    <col min="5115" max="5115" width="15.42578125" customWidth="1"/>
    <col min="5116" max="5116" width="22" customWidth="1"/>
    <col min="5117" max="5117" width="25" customWidth="1"/>
    <col min="5118" max="5118" width="38.28515625" customWidth="1"/>
    <col min="5119" max="5119" width="16.85546875" customWidth="1"/>
    <col min="5120" max="5120" width="23.5703125" customWidth="1"/>
    <col min="5366" max="5366" width="22.5703125" customWidth="1"/>
    <col min="5367" max="5367" width="8.140625" customWidth="1"/>
    <col min="5368" max="5368" width="30.140625" customWidth="1"/>
    <col min="5369" max="5369" width="16.5703125" customWidth="1"/>
    <col min="5370" max="5370" width="24.42578125" customWidth="1"/>
    <col min="5371" max="5371" width="15.42578125" customWidth="1"/>
    <col min="5372" max="5372" width="22" customWidth="1"/>
    <col min="5373" max="5373" width="25" customWidth="1"/>
    <col min="5374" max="5374" width="38.28515625" customWidth="1"/>
    <col min="5375" max="5375" width="16.85546875" customWidth="1"/>
    <col min="5376" max="5376" width="23.5703125" customWidth="1"/>
    <col min="5622" max="5622" width="22.5703125" customWidth="1"/>
    <col min="5623" max="5623" width="8.140625" customWidth="1"/>
    <col min="5624" max="5624" width="30.140625" customWidth="1"/>
    <col min="5625" max="5625" width="16.5703125" customWidth="1"/>
    <col min="5626" max="5626" width="24.42578125" customWidth="1"/>
    <col min="5627" max="5627" width="15.42578125" customWidth="1"/>
    <col min="5628" max="5628" width="22" customWidth="1"/>
    <col min="5629" max="5629" width="25" customWidth="1"/>
    <col min="5630" max="5630" width="38.28515625" customWidth="1"/>
    <col min="5631" max="5631" width="16.85546875" customWidth="1"/>
    <col min="5632" max="5632" width="23.5703125" customWidth="1"/>
    <col min="5878" max="5878" width="22.5703125" customWidth="1"/>
    <col min="5879" max="5879" width="8.140625" customWidth="1"/>
    <col min="5880" max="5880" width="30.140625" customWidth="1"/>
    <col min="5881" max="5881" width="16.5703125" customWidth="1"/>
    <col min="5882" max="5882" width="24.42578125" customWidth="1"/>
    <col min="5883" max="5883" width="15.42578125" customWidth="1"/>
    <col min="5884" max="5884" width="22" customWidth="1"/>
    <col min="5885" max="5885" width="25" customWidth="1"/>
    <col min="5886" max="5886" width="38.28515625" customWidth="1"/>
    <col min="5887" max="5887" width="16.85546875" customWidth="1"/>
    <col min="5888" max="5888" width="23.5703125" customWidth="1"/>
    <col min="6134" max="6134" width="22.5703125" customWidth="1"/>
    <col min="6135" max="6135" width="8.140625" customWidth="1"/>
    <col min="6136" max="6136" width="30.140625" customWidth="1"/>
    <col min="6137" max="6137" width="16.5703125" customWidth="1"/>
    <col min="6138" max="6138" width="24.42578125" customWidth="1"/>
    <col min="6139" max="6139" width="15.42578125" customWidth="1"/>
    <col min="6140" max="6140" width="22" customWidth="1"/>
    <col min="6141" max="6141" width="25" customWidth="1"/>
    <col min="6142" max="6142" width="38.28515625" customWidth="1"/>
    <col min="6143" max="6143" width="16.85546875" customWidth="1"/>
    <col min="6144" max="6144" width="23.5703125" customWidth="1"/>
    <col min="6390" max="6390" width="22.5703125" customWidth="1"/>
    <col min="6391" max="6391" width="8.140625" customWidth="1"/>
    <col min="6392" max="6392" width="30.140625" customWidth="1"/>
    <col min="6393" max="6393" width="16.5703125" customWidth="1"/>
    <col min="6394" max="6394" width="24.42578125" customWidth="1"/>
    <col min="6395" max="6395" width="15.42578125" customWidth="1"/>
    <col min="6396" max="6396" width="22" customWidth="1"/>
    <col min="6397" max="6397" width="25" customWidth="1"/>
    <col min="6398" max="6398" width="38.28515625" customWidth="1"/>
    <col min="6399" max="6399" width="16.85546875" customWidth="1"/>
    <col min="6400" max="6400" width="23.5703125" customWidth="1"/>
    <col min="6646" max="6646" width="22.5703125" customWidth="1"/>
    <col min="6647" max="6647" width="8.140625" customWidth="1"/>
    <col min="6648" max="6648" width="30.140625" customWidth="1"/>
    <col min="6649" max="6649" width="16.5703125" customWidth="1"/>
    <col min="6650" max="6650" width="24.42578125" customWidth="1"/>
    <col min="6651" max="6651" width="15.42578125" customWidth="1"/>
    <col min="6652" max="6652" width="22" customWidth="1"/>
    <col min="6653" max="6653" width="25" customWidth="1"/>
    <col min="6654" max="6654" width="38.28515625" customWidth="1"/>
    <col min="6655" max="6655" width="16.85546875" customWidth="1"/>
    <col min="6656" max="6656" width="23.5703125" customWidth="1"/>
    <col min="6902" max="6902" width="22.5703125" customWidth="1"/>
    <col min="6903" max="6903" width="8.140625" customWidth="1"/>
    <col min="6904" max="6904" width="30.140625" customWidth="1"/>
    <col min="6905" max="6905" width="16.5703125" customWidth="1"/>
    <col min="6906" max="6906" width="24.42578125" customWidth="1"/>
    <col min="6907" max="6907" width="15.42578125" customWidth="1"/>
    <col min="6908" max="6908" width="22" customWidth="1"/>
    <col min="6909" max="6909" width="25" customWidth="1"/>
    <col min="6910" max="6910" width="38.28515625" customWidth="1"/>
    <col min="6911" max="6911" width="16.85546875" customWidth="1"/>
    <col min="6912" max="6912" width="23.5703125" customWidth="1"/>
    <col min="7158" max="7158" width="22.5703125" customWidth="1"/>
    <col min="7159" max="7159" width="8.140625" customWidth="1"/>
    <col min="7160" max="7160" width="30.140625" customWidth="1"/>
    <col min="7161" max="7161" width="16.5703125" customWidth="1"/>
    <col min="7162" max="7162" width="24.42578125" customWidth="1"/>
    <col min="7163" max="7163" width="15.42578125" customWidth="1"/>
    <col min="7164" max="7164" width="22" customWidth="1"/>
    <col min="7165" max="7165" width="25" customWidth="1"/>
    <col min="7166" max="7166" width="38.28515625" customWidth="1"/>
    <col min="7167" max="7167" width="16.85546875" customWidth="1"/>
    <col min="7168" max="7168" width="23.5703125" customWidth="1"/>
    <col min="7414" max="7414" width="22.5703125" customWidth="1"/>
    <col min="7415" max="7415" width="8.140625" customWidth="1"/>
    <col min="7416" max="7416" width="30.140625" customWidth="1"/>
    <col min="7417" max="7417" width="16.5703125" customWidth="1"/>
    <col min="7418" max="7418" width="24.42578125" customWidth="1"/>
    <col min="7419" max="7419" width="15.42578125" customWidth="1"/>
    <col min="7420" max="7420" width="22" customWidth="1"/>
    <col min="7421" max="7421" width="25" customWidth="1"/>
    <col min="7422" max="7422" width="38.28515625" customWidth="1"/>
    <col min="7423" max="7423" width="16.85546875" customWidth="1"/>
    <col min="7424" max="7424" width="23.5703125" customWidth="1"/>
    <col min="7670" max="7670" width="22.5703125" customWidth="1"/>
    <col min="7671" max="7671" width="8.140625" customWidth="1"/>
    <col min="7672" max="7672" width="30.140625" customWidth="1"/>
    <col min="7673" max="7673" width="16.5703125" customWidth="1"/>
    <col min="7674" max="7674" width="24.42578125" customWidth="1"/>
    <col min="7675" max="7675" width="15.42578125" customWidth="1"/>
    <col min="7676" max="7676" width="22" customWidth="1"/>
    <col min="7677" max="7677" width="25" customWidth="1"/>
    <col min="7678" max="7678" width="38.28515625" customWidth="1"/>
    <col min="7679" max="7679" width="16.85546875" customWidth="1"/>
    <col min="7680" max="7680" width="23.5703125" customWidth="1"/>
    <col min="7926" max="7926" width="22.5703125" customWidth="1"/>
    <col min="7927" max="7927" width="8.140625" customWidth="1"/>
    <col min="7928" max="7928" width="30.140625" customWidth="1"/>
    <col min="7929" max="7929" width="16.5703125" customWidth="1"/>
    <col min="7930" max="7930" width="24.42578125" customWidth="1"/>
    <col min="7931" max="7931" width="15.42578125" customWidth="1"/>
    <col min="7932" max="7932" width="22" customWidth="1"/>
    <col min="7933" max="7933" width="25" customWidth="1"/>
    <col min="7934" max="7934" width="38.28515625" customWidth="1"/>
    <col min="7935" max="7935" width="16.85546875" customWidth="1"/>
    <col min="7936" max="7936" width="23.5703125" customWidth="1"/>
    <col min="8182" max="8182" width="22.5703125" customWidth="1"/>
    <col min="8183" max="8183" width="8.140625" customWidth="1"/>
    <col min="8184" max="8184" width="30.140625" customWidth="1"/>
    <col min="8185" max="8185" width="16.5703125" customWidth="1"/>
    <col min="8186" max="8186" width="24.42578125" customWidth="1"/>
    <col min="8187" max="8187" width="15.42578125" customWidth="1"/>
    <col min="8188" max="8188" width="22" customWidth="1"/>
    <col min="8189" max="8189" width="25" customWidth="1"/>
    <col min="8190" max="8190" width="38.28515625" customWidth="1"/>
    <col min="8191" max="8191" width="16.85546875" customWidth="1"/>
    <col min="8192" max="8192" width="23.5703125" customWidth="1"/>
    <col min="8438" max="8438" width="22.5703125" customWidth="1"/>
    <col min="8439" max="8439" width="8.140625" customWidth="1"/>
    <col min="8440" max="8440" width="30.140625" customWidth="1"/>
    <col min="8441" max="8441" width="16.5703125" customWidth="1"/>
    <col min="8442" max="8442" width="24.42578125" customWidth="1"/>
    <col min="8443" max="8443" width="15.42578125" customWidth="1"/>
    <col min="8444" max="8444" width="22" customWidth="1"/>
    <col min="8445" max="8445" width="25" customWidth="1"/>
    <col min="8446" max="8446" width="38.28515625" customWidth="1"/>
    <col min="8447" max="8447" width="16.85546875" customWidth="1"/>
    <col min="8448" max="8448" width="23.5703125" customWidth="1"/>
    <col min="8694" max="8694" width="22.5703125" customWidth="1"/>
    <col min="8695" max="8695" width="8.140625" customWidth="1"/>
    <col min="8696" max="8696" width="30.140625" customWidth="1"/>
    <col min="8697" max="8697" width="16.5703125" customWidth="1"/>
    <col min="8698" max="8698" width="24.42578125" customWidth="1"/>
    <col min="8699" max="8699" width="15.42578125" customWidth="1"/>
    <col min="8700" max="8700" width="22" customWidth="1"/>
    <col min="8701" max="8701" width="25" customWidth="1"/>
    <col min="8702" max="8702" width="38.28515625" customWidth="1"/>
    <col min="8703" max="8703" width="16.85546875" customWidth="1"/>
    <col min="8704" max="8704" width="23.5703125" customWidth="1"/>
    <col min="8950" max="8950" width="22.5703125" customWidth="1"/>
    <col min="8951" max="8951" width="8.140625" customWidth="1"/>
    <col min="8952" max="8952" width="30.140625" customWidth="1"/>
    <col min="8953" max="8953" width="16.5703125" customWidth="1"/>
    <col min="8954" max="8954" width="24.42578125" customWidth="1"/>
    <col min="8955" max="8955" width="15.42578125" customWidth="1"/>
    <col min="8956" max="8956" width="22" customWidth="1"/>
    <col min="8957" max="8957" width="25" customWidth="1"/>
    <col min="8958" max="8958" width="38.28515625" customWidth="1"/>
    <col min="8959" max="8959" width="16.85546875" customWidth="1"/>
    <col min="8960" max="8960" width="23.5703125" customWidth="1"/>
    <col min="9206" max="9206" width="22.5703125" customWidth="1"/>
    <col min="9207" max="9207" width="8.140625" customWidth="1"/>
    <col min="9208" max="9208" width="30.140625" customWidth="1"/>
    <col min="9209" max="9209" width="16.5703125" customWidth="1"/>
    <col min="9210" max="9210" width="24.42578125" customWidth="1"/>
    <col min="9211" max="9211" width="15.42578125" customWidth="1"/>
    <col min="9212" max="9212" width="22" customWidth="1"/>
    <col min="9213" max="9213" width="25" customWidth="1"/>
    <col min="9214" max="9214" width="38.28515625" customWidth="1"/>
    <col min="9215" max="9215" width="16.85546875" customWidth="1"/>
    <col min="9216" max="9216" width="23.5703125" customWidth="1"/>
    <col min="9462" max="9462" width="22.5703125" customWidth="1"/>
    <col min="9463" max="9463" width="8.140625" customWidth="1"/>
    <col min="9464" max="9464" width="30.140625" customWidth="1"/>
    <col min="9465" max="9465" width="16.5703125" customWidth="1"/>
    <col min="9466" max="9466" width="24.42578125" customWidth="1"/>
    <col min="9467" max="9467" width="15.42578125" customWidth="1"/>
    <col min="9468" max="9468" width="22" customWidth="1"/>
    <col min="9469" max="9469" width="25" customWidth="1"/>
    <col min="9470" max="9470" width="38.28515625" customWidth="1"/>
    <col min="9471" max="9471" width="16.85546875" customWidth="1"/>
    <col min="9472" max="9472" width="23.5703125" customWidth="1"/>
    <col min="9718" max="9718" width="22.5703125" customWidth="1"/>
    <col min="9719" max="9719" width="8.140625" customWidth="1"/>
    <col min="9720" max="9720" width="30.140625" customWidth="1"/>
    <col min="9721" max="9721" width="16.5703125" customWidth="1"/>
    <col min="9722" max="9722" width="24.42578125" customWidth="1"/>
    <col min="9723" max="9723" width="15.42578125" customWidth="1"/>
    <col min="9724" max="9724" width="22" customWidth="1"/>
    <col min="9725" max="9725" width="25" customWidth="1"/>
    <col min="9726" max="9726" width="38.28515625" customWidth="1"/>
    <col min="9727" max="9727" width="16.85546875" customWidth="1"/>
    <col min="9728" max="9728" width="23.5703125" customWidth="1"/>
    <col min="9974" max="9974" width="22.5703125" customWidth="1"/>
    <col min="9975" max="9975" width="8.140625" customWidth="1"/>
    <col min="9976" max="9976" width="30.140625" customWidth="1"/>
    <col min="9977" max="9977" width="16.5703125" customWidth="1"/>
    <col min="9978" max="9978" width="24.42578125" customWidth="1"/>
    <col min="9979" max="9979" width="15.42578125" customWidth="1"/>
    <col min="9980" max="9980" width="22" customWidth="1"/>
    <col min="9981" max="9981" width="25" customWidth="1"/>
    <col min="9982" max="9982" width="38.28515625" customWidth="1"/>
    <col min="9983" max="9983" width="16.85546875" customWidth="1"/>
    <col min="9984" max="9984" width="23.5703125" customWidth="1"/>
    <col min="10230" max="10230" width="22.5703125" customWidth="1"/>
    <col min="10231" max="10231" width="8.140625" customWidth="1"/>
    <col min="10232" max="10232" width="30.140625" customWidth="1"/>
    <col min="10233" max="10233" width="16.5703125" customWidth="1"/>
    <col min="10234" max="10234" width="24.42578125" customWidth="1"/>
    <col min="10235" max="10235" width="15.42578125" customWidth="1"/>
    <col min="10236" max="10236" width="22" customWidth="1"/>
    <col min="10237" max="10237" width="25" customWidth="1"/>
    <col min="10238" max="10238" width="38.28515625" customWidth="1"/>
    <col min="10239" max="10239" width="16.85546875" customWidth="1"/>
    <col min="10240" max="10240" width="23.5703125" customWidth="1"/>
    <col min="10486" max="10486" width="22.5703125" customWidth="1"/>
    <col min="10487" max="10487" width="8.140625" customWidth="1"/>
    <col min="10488" max="10488" width="30.140625" customWidth="1"/>
    <col min="10489" max="10489" width="16.5703125" customWidth="1"/>
    <col min="10490" max="10490" width="24.42578125" customWidth="1"/>
    <col min="10491" max="10491" width="15.42578125" customWidth="1"/>
    <col min="10492" max="10492" width="22" customWidth="1"/>
    <col min="10493" max="10493" width="25" customWidth="1"/>
    <col min="10494" max="10494" width="38.28515625" customWidth="1"/>
    <col min="10495" max="10495" width="16.85546875" customWidth="1"/>
    <col min="10496" max="10496" width="23.5703125" customWidth="1"/>
    <col min="10742" max="10742" width="22.5703125" customWidth="1"/>
    <col min="10743" max="10743" width="8.140625" customWidth="1"/>
    <col min="10744" max="10744" width="30.140625" customWidth="1"/>
    <col min="10745" max="10745" width="16.5703125" customWidth="1"/>
    <col min="10746" max="10746" width="24.42578125" customWidth="1"/>
    <col min="10747" max="10747" width="15.42578125" customWidth="1"/>
    <col min="10748" max="10748" width="22" customWidth="1"/>
    <col min="10749" max="10749" width="25" customWidth="1"/>
    <col min="10750" max="10750" width="38.28515625" customWidth="1"/>
    <col min="10751" max="10751" width="16.85546875" customWidth="1"/>
    <col min="10752" max="10752" width="23.5703125" customWidth="1"/>
    <col min="10998" max="10998" width="22.5703125" customWidth="1"/>
    <col min="10999" max="10999" width="8.140625" customWidth="1"/>
    <col min="11000" max="11000" width="30.140625" customWidth="1"/>
    <col min="11001" max="11001" width="16.5703125" customWidth="1"/>
    <col min="11002" max="11002" width="24.42578125" customWidth="1"/>
    <col min="11003" max="11003" width="15.42578125" customWidth="1"/>
    <col min="11004" max="11004" width="22" customWidth="1"/>
    <col min="11005" max="11005" width="25" customWidth="1"/>
    <col min="11006" max="11006" width="38.28515625" customWidth="1"/>
    <col min="11007" max="11007" width="16.85546875" customWidth="1"/>
    <col min="11008" max="11008" width="23.5703125" customWidth="1"/>
    <col min="11254" max="11254" width="22.5703125" customWidth="1"/>
    <col min="11255" max="11255" width="8.140625" customWidth="1"/>
    <col min="11256" max="11256" width="30.140625" customWidth="1"/>
    <col min="11257" max="11257" width="16.5703125" customWidth="1"/>
    <col min="11258" max="11258" width="24.42578125" customWidth="1"/>
    <col min="11259" max="11259" width="15.42578125" customWidth="1"/>
    <col min="11260" max="11260" width="22" customWidth="1"/>
    <col min="11261" max="11261" width="25" customWidth="1"/>
    <col min="11262" max="11262" width="38.28515625" customWidth="1"/>
    <col min="11263" max="11263" width="16.85546875" customWidth="1"/>
    <col min="11264" max="11264" width="23.5703125" customWidth="1"/>
    <col min="11510" max="11510" width="22.5703125" customWidth="1"/>
    <col min="11511" max="11511" width="8.140625" customWidth="1"/>
    <col min="11512" max="11512" width="30.140625" customWidth="1"/>
    <col min="11513" max="11513" width="16.5703125" customWidth="1"/>
    <col min="11514" max="11514" width="24.42578125" customWidth="1"/>
    <col min="11515" max="11515" width="15.42578125" customWidth="1"/>
    <col min="11516" max="11516" width="22" customWidth="1"/>
    <col min="11517" max="11517" width="25" customWidth="1"/>
    <col min="11518" max="11518" width="38.28515625" customWidth="1"/>
    <col min="11519" max="11519" width="16.85546875" customWidth="1"/>
    <col min="11520" max="11520" width="23.5703125" customWidth="1"/>
    <col min="11766" max="11766" width="22.5703125" customWidth="1"/>
    <col min="11767" max="11767" width="8.140625" customWidth="1"/>
    <col min="11768" max="11768" width="30.140625" customWidth="1"/>
    <col min="11769" max="11769" width="16.5703125" customWidth="1"/>
    <col min="11770" max="11770" width="24.42578125" customWidth="1"/>
    <col min="11771" max="11771" width="15.42578125" customWidth="1"/>
    <col min="11772" max="11772" width="22" customWidth="1"/>
    <col min="11773" max="11773" width="25" customWidth="1"/>
    <col min="11774" max="11774" width="38.28515625" customWidth="1"/>
    <col min="11775" max="11775" width="16.85546875" customWidth="1"/>
    <col min="11776" max="11776" width="23.5703125" customWidth="1"/>
    <col min="12022" max="12022" width="22.5703125" customWidth="1"/>
    <col min="12023" max="12023" width="8.140625" customWidth="1"/>
    <col min="12024" max="12024" width="30.140625" customWidth="1"/>
    <col min="12025" max="12025" width="16.5703125" customWidth="1"/>
    <col min="12026" max="12026" width="24.42578125" customWidth="1"/>
    <col min="12027" max="12027" width="15.42578125" customWidth="1"/>
    <col min="12028" max="12028" width="22" customWidth="1"/>
    <col min="12029" max="12029" width="25" customWidth="1"/>
    <col min="12030" max="12030" width="38.28515625" customWidth="1"/>
    <col min="12031" max="12031" width="16.85546875" customWidth="1"/>
    <col min="12032" max="12032" width="23.5703125" customWidth="1"/>
    <col min="12278" max="12278" width="22.5703125" customWidth="1"/>
    <col min="12279" max="12279" width="8.140625" customWidth="1"/>
    <col min="12280" max="12280" width="30.140625" customWidth="1"/>
    <col min="12281" max="12281" width="16.5703125" customWidth="1"/>
    <col min="12282" max="12282" width="24.42578125" customWidth="1"/>
    <col min="12283" max="12283" width="15.42578125" customWidth="1"/>
    <col min="12284" max="12284" width="22" customWidth="1"/>
    <col min="12285" max="12285" width="25" customWidth="1"/>
    <col min="12286" max="12286" width="38.28515625" customWidth="1"/>
    <col min="12287" max="12287" width="16.85546875" customWidth="1"/>
    <col min="12288" max="12288" width="23.5703125" customWidth="1"/>
    <col min="12534" max="12534" width="22.5703125" customWidth="1"/>
    <col min="12535" max="12535" width="8.140625" customWidth="1"/>
    <col min="12536" max="12536" width="30.140625" customWidth="1"/>
    <col min="12537" max="12537" width="16.5703125" customWidth="1"/>
    <col min="12538" max="12538" width="24.42578125" customWidth="1"/>
    <col min="12539" max="12539" width="15.42578125" customWidth="1"/>
    <col min="12540" max="12540" width="22" customWidth="1"/>
    <col min="12541" max="12541" width="25" customWidth="1"/>
    <col min="12542" max="12542" width="38.28515625" customWidth="1"/>
    <col min="12543" max="12543" width="16.85546875" customWidth="1"/>
    <col min="12544" max="12544" width="23.5703125" customWidth="1"/>
    <col min="12790" max="12790" width="22.5703125" customWidth="1"/>
    <col min="12791" max="12791" width="8.140625" customWidth="1"/>
    <col min="12792" max="12792" width="30.140625" customWidth="1"/>
    <col min="12793" max="12793" width="16.5703125" customWidth="1"/>
    <col min="12794" max="12794" width="24.42578125" customWidth="1"/>
    <col min="12795" max="12795" width="15.42578125" customWidth="1"/>
    <col min="12796" max="12796" width="22" customWidth="1"/>
    <col min="12797" max="12797" width="25" customWidth="1"/>
    <col min="12798" max="12798" width="38.28515625" customWidth="1"/>
    <col min="12799" max="12799" width="16.85546875" customWidth="1"/>
    <col min="12800" max="12800" width="23.5703125" customWidth="1"/>
    <col min="13046" max="13046" width="22.5703125" customWidth="1"/>
    <col min="13047" max="13047" width="8.140625" customWidth="1"/>
    <col min="13048" max="13048" width="30.140625" customWidth="1"/>
    <col min="13049" max="13049" width="16.5703125" customWidth="1"/>
    <col min="13050" max="13050" width="24.42578125" customWidth="1"/>
    <col min="13051" max="13051" width="15.42578125" customWidth="1"/>
    <col min="13052" max="13052" width="22" customWidth="1"/>
    <col min="13053" max="13053" width="25" customWidth="1"/>
    <col min="13054" max="13054" width="38.28515625" customWidth="1"/>
    <col min="13055" max="13055" width="16.85546875" customWidth="1"/>
    <col min="13056" max="13056" width="23.5703125" customWidth="1"/>
    <col min="13302" max="13302" width="22.5703125" customWidth="1"/>
    <col min="13303" max="13303" width="8.140625" customWidth="1"/>
    <col min="13304" max="13304" width="30.140625" customWidth="1"/>
    <col min="13305" max="13305" width="16.5703125" customWidth="1"/>
    <col min="13306" max="13306" width="24.42578125" customWidth="1"/>
    <col min="13307" max="13307" width="15.42578125" customWidth="1"/>
    <col min="13308" max="13308" width="22" customWidth="1"/>
    <col min="13309" max="13309" width="25" customWidth="1"/>
    <col min="13310" max="13310" width="38.28515625" customWidth="1"/>
    <col min="13311" max="13311" width="16.85546875" customWidth="1"/>
    <col min="13312" max="13312" width="23.5703125" customWidth="1"/>
    <col min="13558" max="13558" width="22.5703125" customWidth="1"/>
    <col min="13559" max="13559" width="8.140625" customWidth="1"/>
    <col min="13560" max="13560" width="30.140625" customWidth="1"/>
    <col min="13561" max="13561" width="16.5703125" customWidth="1"/>
    <col min="13562" max="13562" width="24.42578125" customWidth="1"/>
    <col min="13563" max="13563" width="15.42578125" customWidth="1"/>
    <col min="13564" max="13564" width="22" customWidth="1"/>
    <col min="13565" max="13565" width="25" customWidth="1"/>
    <col min="13566" max="13566" width="38.28515625" customWidth="1"/>
    <col min="13567" max="13567" width="16.85546875" customWidth="1"/>
    <col min="13568" max="13568" width="23.5703125" customWidth="1"/>
    <col min="13814" max="13814" width="22.5703125" customWidth="1"/>
    <col min="13815" max="13815" width="8.140625" customWidth="1"/>
    <col min="13816" max="13816" width="30.140625" customWidth="1"/>
    <col min="13817" max="13817" width="16.5703125" customWidth="1"/>
    <col min="13818" max="13818" width="24.42578125" customWidth="1"/>
    <col min="13819" max="13819" width="15.42578125" customWidth="1"/>
    <col min="13820" max="13820" width="22" customWidth="1"/>
    <col min="13821" max="13821" width="25" customWidth="1"/>
    <col min="13822" max="13822" width="38.28515625" customWidth="1"/>
    <col min="13823" max="13823" width="16.85546875" customWidth="1"/>
    <col min="13824" max="13824" width="23.5703125" customWidth="1"/>
    <col min="14070" max="14070" width="22.5703125" customWidth="1"/>
    <col min="14071" max="14071" width="8.140625" customWidth="1"/>
    <col min="14072" max="14072" width="30.140625" customWidth="1"/>
    <col min="14073" max="14073" width="16.5703125" customWidth="1"/>
    <col min="14074" max="14074" width="24.42578125" customWidth="1"/>
    <col min="14075" max="14075" width="15.42578125" customWidth="1"/>
    <col min="14076" max="14076" width="22" customWidth="1"/>
    <col min="14077" max="14077" width="25" customWidth="1"/>
    <col min="14078" max="14078" width="38.28515625" customWidth="1"/>
    <col min="14079" max="14079" width="16.85546875" customWidth="1"/>
    <col min="14080" max="14080" width="23.5703125" customWidth="1"/>
    <col min="14326" max="14326" width="22.5703125" customWidth="1"/>
    <col min="14327" max="14327" width="8.140625" customWidth="1"/>
    <col min="14328" max="14328" width="30.140625" customWidth="1"/>
    <col min="14329" max="14329" width="16.5703125" customWidth="1"/>
    <col min="14330" max="14330" width="24.42578125" customWidth="1"/>
    <col min="14331" max="14331" width="15.42578125" customWidth="1"/>
    <col min="14332" max="14332" width="22" customWidth="1"/>
    <col min="14333" max="14333" width="25" customWidth="1"/>
    <col min="14334" max="14334" width="38.28515625" customWidth="1"/>
    <col min="14335" max="14335" width="16.85546875" customWidth="1"/>
    <col min="14336" max="14336" width="23.5703125" customWidth="1"/>
    <col min="14582" max="14582" width="22.5703125" customWidth="1"/>
    <col min="14583" max="14583" width="8.140625" customWidth="1"/>
    <col min="14584" max="14584" width="30.140625" customWidth="1"/>
    <col min="14585" max="14585" width="16.5703125" customWidth="1"/>
    <col min="14586" max="14586" width="24.42578125" customWidth="1"/>
    <col min="14587" max="14587" width="15.42578125" customWidth="1"/>
    <col min="14588" max="14588" width="22" customWidth="1"/>
    <col min="14589" max="14589" width="25" customWidth="1"/>
    <col min="14590" max="14590" width="38.28515625" customWidth="1"/>
    <col min="14591" max="14591" width="16.85546875" customWidth="1"/>
    <col min="14592" max="14592" width="23.5703125" customWidth="1"/>
    <col min="14838" max="14838" width="22.5703125" customWidth="1"/>
    <col min="14839" max="14839" width="8.140625" customWidth="1"/>
    <col min="14840" max="14840" width="30.140625" customWidth="1"/>
    <col min="14841" max="14841" width="16.5703125" customWidth="1"/>
    <col min="14842" max="14842" width="24.42578125" customWidth="1"/>
    <col min="14843" max="14843" width="15.42578125" customWidth="1"/>
    <col min="14844" max="14844" width="22" customWidth="1"/>
    <col min="14845" max="14845" width="25" customWidth="1"/>
    <col min="14846" max="14846" width="38.28515625" customWidth="1"/>
    <col min="14847" max="14847" width="16.85546875" customWidth="1"/>
    <col min="14848" max="14848" width="23.5703125" customWidth="1"/>
    <col min="15094" max="15094" width="22.5703125" customWidth="1"/>
    <col min="15095" max="15095" width="8.140625" customWidth="1"/>
    <col min="15096" max="15096" width="30.140625" customWidth="1"/>
    <col min="15097" max="15097" width="16.5703125" customWidth="1"/>
    <col min="15098" max="15098" width="24.42578125" customWidth="1"/>
    <col min="15099" max="15099" width="15.42578125" customWidth="1"/>
    <col min="15100" max="15100" width="22" customWidth="1"/>
    <col min="15101" max="15101" width="25" customWidth="1"/>
    <col min="15102" max="15102" width="38.28515625" customWidth="1"/>
    <col min="15103" max="15103" width="16.85546875" customWidth="1"/>
    <col min="15104" max="15104" width="23.5703125" customWidth="1"/>
    <col min="15350" max="15350" width="22.5703125" customWidth="1"/>
    <col min="15351" max="15351" width="8.140625" customWidth="1"/>
    <col min="15352" max="15352" width="30.140625" customWidth="1"/>
    <col min="15353" max="15353" width="16.5703125" customWidth="1"/>
    <col min="15354" max="15354" width="24.42578125" customWidth="1"/>
    <col min="15355" max="15355" width="15.42578125" customWidth="1"/>
    <col min="15356" max="15356" width="22" customWidth="1"/>
    <col min="15357" max="15357" width="25" customWidth="1"/>
    <col min="15358" max="15358" width="38.28515625" customWidth="1"/>
    <col min="15359" max="15359" width="16.85546875" customWidth="1"/>
    <col min="15360" max="15360" width="23.5703125" customWidth="1"/>
    <col min="15606" max="15606" width="22.5703125" customWidth="1"/>
    <col min="15607" max="15607" width="8.140625" customWidth="1"/>
    <col min="15608" max="15608" width="30.140625" customWidth="1"/>
    <col min="15609" max="15609" width="16.5703125" customWidth="1"/>
    <col min="15610" max="15610" width="24.42578125" customWidth="1"/>
    <col min="15611" max="15611" width="15.42578125" customWidth="1"/>
    <col min="15612" max="15612" width="22" customWidth="1"/>
    <col min="15613" max="15613" width="25" customWidth="1"/>
    <col min="15614" max="15614" width="38.28515625" customWidth="1"/>
    <col min="15615" max="15615" width="16.85546875" customWidth="1"/>
    <col min="15616" max="15616" width="23.5703125" customWidth="1"/>
    <col min="15862" max="15862" width="22.5703125" customWidth="1"/>
    <col min="15863" max="15863" width="8.140625" customWidth="1"/>
    <col min="15864" max="15864" width="30.140625" customWidth="1"/>
    <col min="15865" max="15865" width="16.5703125" customWidth="1"/>
    <col min="15866" max="15866" width="24.42578125" customWidth="1"/>
    <col min="15867" max="15867" width="15.42578125" customWidth="1"/>
    <col min="15868" max="15868" width="22" customWidth="1"/>
    <col min="15869" max="15869" width="25" customWidth="1"/>
    <col min="15870" max="15870" width="38.28515625" customWidth="1"/>
    <col min="15871" max="15871" width="16.85546875" customWidth="1"/>
    <col min="15872" max="15872" width="23.5703125" customWidth="1"/>
    <col min="16118" max="16118" width="22.5703125" customWidth="1"/>
    <col min="16119" max="16119" width="8.140625" customWidth="1"/>
    <col min="16120" max="16120" width="30.140625" customWidth="1"/>
    <col min="16121" max="16121" width="16.5703125" customWidth="1"/>
    <col min="16122" max="16122" width="24.42578125" customWidth="1"/>
    <col min="16123" max="16123" width="15.42578125" customWidth="1"/>
    <col min="16124" max="16124" width="22" customWidth="1"/>
    <col min="16125" max="16125" width="25" customWidth="1"/>
    <col min="16126" max="16126" width="38.28515625" customWidth="1"/>
    <col min="16127" max="16127" width="16.85546875" customWidth="1"/>
    <col min="16128" max="16128" width="23.5703125" customWidth="1"/>
  </cols>
  <sheetData>
    <row r="1" spans="1:25" s="35" customFormat="1" ht="12.75" x14ac:dyDescent="0.2">
      <c r="A1" s="571"/>
      <c r="B1" s="571"/>
      <c r="C1" s="33"/>
      <c r="D1" s="33"/>
      <c r="E1" s="33"/>
      <c r="F1" s="33"/>
      <c r="G1" s="33"/>
      <c r="H1" s="33"/>
      <c r="I1" s="33"/>
      <c r="J1" s="33"/>
      <c r="K1" s="34"/>
    </row>
    <row r="2" spans="1:25" s="35" customFormat="1" ht="12.75" x14ac:dyDescent="0.2">
      <c r="B2" s="460" t="s">
        <v>7</v>
      </c>
      <c r="C2" s="461"/>
      <c r="D2" s="461"/>
      <c r="E2" s="461"/>
      <c r="F2" s="461"/>
      <c r="G2" s="461"/>
      <c r="H2" s="461"/>
      <c r="I2" s="461"/>
      <c r="J2" s="36"/>
      <c r="K2" s="37"/>
    </row>
    <row r="3" spans="1:25" s="35" customFormat="1" ht="12.75" x14ac:dyDescent="0.2">
      <c r="B3" s="453" t="s">
        <v>42</v>
      </c>
      <c r="C3" s="453"/>
      <c r="D3" s="453"/>
      <c r="E3" s="544" t="s">
        <v>485</v>
      </c>
      <c r="F3" s="545"/>
      <c r="G3" s="545"/>
      <c r="H3" s="545"/>
      <c r="I3" s="545"/>
      <c r="J3" s="38"/>
      <c r="K3" s="39"/>
    </row>
    <row r="4" spans="1:25" s="40" customFormat="1" ht="12.75" x14ac:dyDescent="0.25">
      <c r="B4" s="453" t="s">
        <v>13</v>
      </c>
      <c r="C4" s="453"/>
      <c r="D4" s="453"/>
      <c r="E4" s="544" t="s">
        <v>486</v>
      </c>
      <c r="F4" s="545"/>
      <c r="G4" s="545"/>
      <c r="H4" s="545"/>
      <c r="I4" s="545"/>
      <c r="J4" s="41"/>
      <c r="K4" s="42"/>
    </row>
    <row r="5" spans="1:25" s="40" customFormat="1" ht="12.75" x14ac:dyDescent="0.25">
      <c r="B5" s="453" t="s">
        <v>8</v>
      </c>
      <c r="C5" s="453"/>
      <c r="D5" s="453"/>
      <c r="E5" s="544" t="s">
        <v>487</v>
      </c>
      <c r="F5" s="545"/>
      <c r="G5" s="545"/>
      <c r="H5" s="545"/>
      <c r="I5" s="545"/>
      <c r="J5" s="41"/>
      <c r="K5" s="42"/>
    </row>
    <row r="6" spans="1:25" s="40" customFormat="1" ht="12.75" x14ac:dyDescent="0.25">
      <c r="B6" s="453" t="s">
        <v>14</v>
      </c>
      <c r="C6" s="453"/>
      <c r="D6" s="453"/>
      <c r="E6" s="544" t="s">
        <v>9</v>
      </c>
      <c r="F6" s="545"/>
      <c r="G6" s="545"/>
      <c r="H6" s="545"/>
      <c r="I6" s="545"/>
      <c r="J6" s="41"/>
      <c r="K6" s="42"/>
    </row>
    <row r="7" spans="1:25" s="4" customFormat="1" x14ac:dyDescent="0.2">
      <c r="B7" s="462"/>
      <c r="C7" s="462"/>
      <c r="D7" s="462"/>
      <c r="E7" s="462"/>
      <c r="F7" s="462"/>
      <c r="G7" s="462"/>
      <c r="H7" s="462"/>
      <c r="I7" s="462"/>
      <c r="J7" s="462"/>
      <c r="K7" s="463"/>
      <c r="L7" s="457" t="s">
        <v>16</v>
      </c>
      <c r="M7" s="458"/>
      <c r="N7" s="458"/>
      <c r="O7" s="458"/>
      <c r="P7" s="228"/>
      <c r="Q7" s="228">
        <v>45016</v>
      </c>
      <c r="R7" s="251"/>
      <c r="S7" s="457" t="s">
        <v>44</v>
      </c>
      <c r="T7" s="458"/>
      <c r="U7" s="458"/>
      <c r="V7" s="458"/>
      <c r="W7" s="228"/>
      <c r="X7" s="228">
        <v>45107</v>
      </c>
      <c r="Y7" s="251"/>
    </row>
    <row r="8" spans="1:25" s="4" customFormat="1" ht="38.25" x14ac:dyDescent="0.2">
      <c r="A8" s="44" t="s">
        <v>488</v>
      </c>
      <c r="B8" s="197" t="s">
        <v>18</v>
      </c>
      <c r="C8" s="44" t="s">
        <v>19</v>
      </c>
      <c r="D8" s="44" t="s">
        <v>20</v>
      </c>
      <c r="E8" s="44" t="s">
        <v>21</v>
      </c>
      <c r="F8" s="44" t="s">
        <v>22</v>
      </c>
      <c r="G8" s="44" t="s">
        <v>23</v>
      </c>
      <c r="H8" s="44" t="s">
        <v>24</v>
      </c>
      <c r="I8" s="44" t="s">
        <v>25</v>
      </c>
      <c r="J8" s="44" t="s">
        <v>26</v>
      </c>
      <c r="K8" s="44" t="s">
        <v>43</v>
      </c>
      <c r="L8" s="237" t="s">
        <v>28</v>
      </c>
      <c r="M8" s="237" t="s">
        <v>29</v>
      </c>
      <c r="N8" s="237" t="s">
        <v>30</v>
      </c>
      <c r="O8" s="243" t="s">
        <v>31</v>
      </c>
      <c r="P8" s="236" t="s">
        <v>32</v>
      </c>
      <c r="Q8" s="231" t="s">
        <v>33</v>
      </c>
      <c r="R8" s="230" t="s">
        <v>34</v>
      </c>
      <c r="S8" s="237" t="s">
        <v>28</v>
      </c>
      <c r="T8" s="237" t="s">
        <v>29</v>
      </c>
      <c r="U8" s="237" t="s">
        <v>30</v>
      </c>
      <c r="V8" s="243" t="s">
        <v>31</v>
      </c>
      <c r="W8" s="236" t="s">
        <v>32</v>
      </c>
      <c r="X8" s="231" t="s">
        <v>33</v>
      </c>
      <c r="Y8" s="230" t="s">
        <v>34</v>
      </c>
    </row>
    <row r="9" spans="1:25" s="4" customFormat="1" ht="64.5" customHeight="1" x14ac:dyDescent="0.25">
      <c r="A9" s="557" t="s">
        <v>489</v>
      </c>
      <c r="B9" s="564">
        <v>1</v>
      </c>
      <c r="C9" s="572" t="s">
        <v>490</v>
      </c>
      <c r="D9" s="554">
        <v>0.12</v>
      </c>
      <c r="E9" s="198" t="s">
        <v>491</v>
      </c>
      <c r="F9" s="200">
        <v>0.25</v>
      </c>
      <c r="G9" s="569" t="s">
        <v>51</v>
      </c>
      <c r="H9" s="569" t="s">
        <v>40</v>
      </c>
      <c r="I9" s="198" t="s">
        <v>492</v>
      </c>
      <c r="J9" s="202">
        <v>44941</v>
      </c>
      <c r="K9" s="202">
        <v>44957</v>
      </c>
      <c r="L9" s="318" t="s">
        <v>493</v>
      </c>
      <c r="M9" s="11" t="s">
        <v>494</v>
      </c>
      <c r="N9" s="11" t="s">
        <v>495</v>
      </c>
      <c r="O9" s="244">
        <v>1</v>
      </c>
      <c r="P9" s="450">
        <f>(O9*F9*D9)+(O10*F10*D9)+(O11*F11*D9)+(O12*F12*D9)</f>
        <v>0.03</v>
      </c>
      <c r="Q9" s="55">
        <f>MIN(IF($Q$7-$J$9&lt;0,0,($Q$7-$J$9)/($K$9-$J$9)),1)</f>
        <v>1</v>
      </c>
      <c r="R9" s="450">
        <f>(Q9*F9*D9)+(Q10*F10*D9)+(Q11*F11*D9)+(Q12*F12*D9)</f>
        <v>0.03</v>
      </c>
      <c r="S9" s="318" t="s">
        <v>493</v>
      </c>
      <c r="T9" s="419" t="s">
        <v>494</v>
      </c>
      <c r="U9" s="419" t="s">
        <v>495</v>
      </c>
      <c r="V9" s="378">
        <v>1</v>
      </c>
      <c r="W9" s="573">
        <f>(V9*F9*D9)+(V10*F10*D9)+(V11*F11*D9)+(V12*F12*D9)</f>
        <v>0.06</v>
      </c>
      <c r="X9" s="386">
        <f>MIN(IF($X$7-$J$9&lt;0,0,($X$7-$J$9)/($K$9-$J$9)),1)</f>
        <v>1</v>
      </c>
      <c r="Y9" s="573">
        <f>(X9*F9*D9)+(X10*F10*D9)+(X11*F11*D9)+(X12*F12*D9)</f>
        <v>0.06</v>
      </c>
    </row>
    <row r="10" spans="1:25" s="4" customFormat="1" ht="51.75" x14ac:dyDescent="0.25">
      <c r="A10" s="557"/>
      <c r="B10" s="564"/>
      <c r="C10" s="572"/>
      <c r="D10" s="555"/>
      <c r="E10" s="198" t="s">
        <v>496</v>
      </c>
      <c r="F10" s="200">
        <v>0.25</v>
      </c>
      <c r="G10" s="570"/>
      <c r="H10" s="570"/>
      <c r="I10" s="198" t="s">
        <v>492</v>
      </c>
      <c r="J10" s="202">
        <v>45031</v>
      </c>
      <c r="K10" s="202">
        <v>45046</v>
      </c>
      <c r="L10" s="311"/>
      <c r="M10" s="311"/>
      <c r="N10" s="311"/>
      <c r="O10" s="312">
        <v>0</v>
      </c>
      <c r="P10" s="482"/>
      <c r="Q10" s="55">
        <f>MIN(IF($Q$7-$J$10&lt;0,0,($Q$7-$J$10)/($K$10-$J$10)),1)</f>
        <v>0</v>
      </c>
      <c r="R10" s="482"/>
      <c r="S10" s="371" t="s">
        <v>497</v>
      </c>
      <c r="T10" s="96" t="s">
        <v>498</v>
      </c>
      <c r="U10" s="419" t="s">
        <v>495</v>
      </c>
      <c r="V10" s="265">
        <v>1</v>
      </c>
      <c r="W10" s="482"/>
      <c r="X10" s="55">
        <f>MIN(IF($X$7-$J$10&lt;0,0,($X$7-$J$10)/($K$10-$J$10)),1)</f>
        <v>1</v>
      </c>
      <c r="Y10" s="482"/>
    </row>
    <row r="11" spans="1:25" s="4" customFormat="1" ht="33.75" x14ac:dyDescent="0.2">
      <c r="A11" s="557"/>
      <c r="B11" s="564"/>
      <c r="C11" s="572"/>
      <c r="D11" s="555"/>
      <c r="E11" s="198" t="s">
        <v>499</v>
      </c>
      <c r="F11" s="200">
        <v>0.25</v>
      </c>
      <c r="G11" s="570"/>
      <c r="H11" s="570"/>
      <c r="I11" s="198" t="s">
        <v>492</v>
      </c>
      <c r="J11" s="202">
        <v>45122</v>
      </c>
      <c r="K11" s="202">
        <v>45138</v>
      </c>
      <c r="L11" s="311"/>
      <c r="M11" s="311"/>
      <c r="N11" s="311"/>
      <c r="O11" s="312">
        <v>0</v>
      </c>
      <c r="P11" s="482"/>
      <c r="Q11" s="55">
        <f>MIN(IF($Q$7-$J$11&lt;0,0,($Q$7-$J$11)/($K$11-$J$11)),1)</f>
        <v>0</v>
      </c>
      <c r="R11" s="482"/>
      <c r="S11" s="311"/>
      <c r="T11" s="311"/>
      <c r="U11" s="311"/>
      <c r="V11" s="312"/>
      <c r="W11" s="482"/>
      <c r="X11" s="55">
        <f>MIN(IF($X$7-$J$11&lt;0,0,($X$7-$J$11)/($K$11-$J$11)),1)</f>
        <v>0</v>
      </c>
      <c r="Y11" s="482"/>
    </row>
    <row r="12" spans="1:25" s="4" customFormat="1" ht="45" x14ac:dyDescent="0.2">
      <c r="A12" s="557"/>
      <c r="B12" s="564"/>
      <c r="C12" s="572"/>
      <c r="D12" s="556"/>
      <c r="E12" s="198" t="s">
        <v>500</v>
      </c>
      <c r="F12" s="200">
        <v>0.25</v>
      </c>
      <c r="G12" s="562"/>
      <c r="H12" s="562"/>
      <c r="I12" s="198" t="s">
        <v>492</v>
      </c>
      <c r="J12" s="202">
        <v>45214</v>
      </c>
      <c r="K12" s="203">
        <v>45220</v>
      </c>
      <c r="L12" s="311"/>
      <c r="M12" s="311"/>
      <c r="N12" s="311"/>
      <c r="O12" s="312">
        <v>0</v>
      </c>
      <c r="P12" s="451"/>
      <c r="Q12" s="55">
        <f>MIN(IF($Q$7-$J$12&lt;0,0,($Q$7-$J$12)/($K$12-$J$12)),1)</f>
        <v>0</v>
      </c>
      <c r="R12" s="451"/>
      <c r="S12" s="311"/>
      <c r="T12" s="311"/>
      <c r="U12" s="311"/>
      <c r="V12" s="312"/>
      <c r="W12" s="451"/>
      <c r="X12" s="55">
        <f>MIN(IF($X$7-$J$12&lt;0,0,($X$7-$J$12)/($K$12-$J$12)),1)</f>
        <v>0</v>
      </c>
      <c r="Y12" s="451"/>
    </row>
    <row r="13" spans="1:25" s="4" customFormat="1" ht="136.5" customHeight="1" x14ac:dyDescent="0.2">
      <c r="A13" s="557" t="s">
        <v>501</v>
      </c>
      <c r="B13" s="483">
        <v>2</v>
      </c>
      <c r="C13" s="558" t="s">
        <v>502</v>
      </c>
      <c r="D13" s="554">
        <v>0.1</v>
      </c>
      <c r="E13" s="333" t="s">
        <v>503</v>
      </c>
      <c r="F13" s="334">
        <v>0.33</v>
      </c>
      <c r="G13" s="333" t="s">
        <v>40</v>
      </c>
      <c r="H13" s="333" t="s">
        <v>40</v>
      </c>
      <c r="I13" s="335" t="s">
        <v>504</v>
      </c>
      <c r="J13" s="336">
        <v>44986</v>
      </c>
      <c r="K13" s="336">
        <v>45138</v>
      </c>
      <c r="L13" s="337" t="s">
        <v>505</v>
      </c>
      <c r="M13" s="338" t="s">
        <v>506</v>
      </c>
      <c r="N13" s="70"/>
      <c r="O13" s="244">
        <v>0.2</v>
      </c>
      <c r="P13" s="450">
        <f>(O13*F13*D13)+(O14*F14*D13)+(O15*F15*D13)</f>
        <v>1.1880000000000002E-2</v>
      </c>
      <c r="Q13" s="55">
        <f>MIN(IF($Q$7-$J$13&lt;0,0,($Q$7-$J$13)/($K$13-$J$13)),1)</f>
        <v>0.19736842105263158</v>
      </c>
      <c r="R13" s="450">
        <f>(Q13*F13*D13)+(Q14*F14*D13)+(Q15*F15*D13)</f>
        <v>1.0495916515426498E-2</v>
      </c>
      <c r="S13" s="445" t="s">
        <v>505</v>
      </c>
      <c r="T13" s="443" t="s">
        <v>506</v>
      </c>
      <c r="U13" s="443"/>
      <c r="V13" s="442">
        <v>0.2</v>
      </c>
      <c r="W13" s="450">
        <f>(V13*F13*D13)+(V14*F14*D13)+(V15*F15*D13)</f>
        <v>2.7720000000000005E-2</v>
      </c>
      <c r="X13" s="55">
        <f>MIN(IF($X$7-$J$13&lt;0,0,($X$7-$J$13)/($K$13-$J$13)),1)</f>
        <v>0.79605263157894735</v>
      </c>
      <c r="Y13" s="450">
        <f>(X13*F13*D13)+(X14*F14*D13)+(X15*F15*D13)</f>
        <v>6.7642695099818517E-2</v>
      </c>
    </row>
    <row r="14" spans="1:25" s="4" customFormat="1" ht="345" customHeight="1" x14ac:dyDescent="0.2">
      <c r="A14" s="557"/>
      <c r="B14" s="484"/>
      <c r="C14" s="559"/>
      <c r="D14" s="555"/>
      <c r="E14" s="204" t="s">
        <v>507</v>
      </c>
      <c r="F14" s="205">
        <v>0.33</v>
      </c>
      <c r="G14" s="201" t="s">
        <v>50</v>
      </c>
      <c r="H14" s="206" t="s">
        <v>40</v>
      </c>
      <c r="I14" s="207" t="s">
        <v>508</v>
      </c>
      <c r="J14" s="207">
        <v>44995</v>
      </c>
      <c r="K14" s="207">
        <v>45169</v>
      </c>
      <c r="L14" s="328" t="s">
        <v>509</v>
      </c>
      <c r="M14" s="438" t="s">
        <v>510</v>
      </c>
      <c r="N14" s="235"/>
      <c r="O14" s="244">
        <v>0.16</v>
      </c>
      <c r="P14" s="482"/>
      <c r="Q14" s="55">
        <f>MIN(IF($Q$7-$J$14&lt;0,0,($Q$7-$J$14)/($K$14-$J$14)),1)</f>
        <v>0.1206896551724138</v>
      </c>
      <c r="R14" s="482"/>
      <c r="S14" s="328" t="s">
        <v>511</v>
      </c>
      <c r="T14" s="437" t="s">
        <v>512</v>
      </c>
      <c r="U14" s="235"/>
      <c r="V14" s="244">
        <v>0.64</v>
      </c>
      <c r="W14" s="482"/>
      <c r="X14" s="55">
        <f>MIN(IF($X$7-$J$14&lt;0,0,($X$7-$J$14)/($K$14-$J$14)),1)</f>
        <v>0.64367816091954022</v>
      </c>
      <c r="Y14" s="482"/>
    </row>
    <row r="15" spans="1:25" s="4" customFormat="1" ht="108.75" customHeight="1" x14ac:dyDescent="0.2">
      <c r="A15" s="557"/>
      <c r="B15" s="485"/>
      <c r="C15" s="560"/>
      <c r="D15" s="556"/>
      <c r="E15" s="208" t="s">
        <v>513</v>
      </c>
      <c r="F15" s="209">
        <v>0.34</v>
      </c>
      <c r="G15" s="208" t="s">
        <v>514</v>
      </c>
      <c r="H15" s="210" t="s">
        <v>50</v>
      </c>
      <c r="I15" s="207" t="s">
        <v>515</v>
      </c>
      <c r="J15" s="211">
        <v>45017</v>
      </c>
      <c r="K15" s="211">
        <v>45169</v>
      </c>
      <c r="L15" s="331"/>
      <c r="M15" s="332"/>
      <c r="N15" s="311"/>
      <c r="O15" s="312"/>
      <c r="P15" s="451"/>
      <c r="Q15" s="55">
        <f>MIN(IF($Q$7-$J$15&lt;0,0,($Q$7-$J$15)/($K$15-$J$15)),1)</f>
        <v>0</v>
      </c>
      <c r="R15" s="451"/>
      <c r="S15" s="331"/>
      <c r="T15" s="332"/>
      <c r="U15" s="311"/>
      <c r="V15" s="312"/>
      <c r="W15" s="451"/>
      <c r="X15" s="55">
        <f>MIN(IF($X$7-$J$15&lt;0,0,($X$7-$J$15)/($K$15-$J$15)),1)</f>
        <v>0.59210526315789469</v>
      </c>
      <c r="Y15" s="451"/>
    </row>
    <row r="16" spans="1:25" s="4" customFormat="1" ht="83.25" customHeight="1" x14ac:dyDescent="0.2">
      <c r="A16" s="557"/>
      <c r="B16" s="123">
        <v>3</v>
      </c>
      <c r="C16" s="320" t="s">
        <v>516</v>
      </c>
      <c r="D16" s="321">
        <v>0.1</v>
      </c>
      <c r="E16" s="320" t="s">
        <v>517</v>
      </c>
      <c r="F16" s="322">
        <v>1</v>
      </c>
      <c r="G16" s="322" t="s">
        <v>40</v>
      </c>
      <c r="H16" s="322" t="s">
        <v>518</v>
      </c>
      <c r="I16" s="323" t="s">
        <v>519</v>
      </c>
      <c r="J16" s="324">
        <v>44986</v>
      </c>
      <c r="K16" s="324">
        <v>45107</v>
      </c>
      <c r="L16" s="325" t="s">
        <v>520</v>
      </c>
      <c r="M16" s="325" t="s">
        <v>521</v>
      </c>
      <c r="N16" s="235"/>
      <c r="O16" s="244">
        <v>1</v>
      </c>
      <c r="P16" s="233">
        <f>(O16*F16*D16)</f>
        <v>0.1</v>
      </c>
      <c r="Q16" s="55">
        <f>MIN(IF($Q$7-$J$16&lt;0,0,($Q$7-$J$16)/($K$16-$J$16)),1)</f>
        <v>0.24793388429752067</v>
      </c>
      <c r="R16" s="233">
        <f>(Q16*F16*D16)</f>
        <v>2.4793388429752067E-2</v>
      </c>
      <c r="S16" s="325" t="s">
        <v>520</v>
      </c>
      <c r="T16" s="325" t="s">
        <v>521</v>
      </c>
      <c r="U16" s="11" t="s">
        <v>522</v>
      </c>
      <c r="V16" s="244">
        <v>1</v>
      </c>
      <c r="W16" s="233">
        <f>(V16*F16*D16)</f>
        <v>0.1</v>
      </c>
      <c r="X16" s="55">
        <f>MIN(IF($X$7-$J$16&lt;0,0,($X$7-$J$16)/($K$16-$J$16)),1)</f>
        <v>1</v>
      </c>
      <c r="Y16" s="233">
        <f>(X16*F16*D16)</f>
        <v>0.1</v>
      </c>
    </row>
    <row r="17" spans="1:25" s="139" customFormat="1" ht="171.75" customHeight="1" x14ac:dyDescent="0.25">
      <c r="A17" s="557"/>
      <c r="B17" s="123">
        <v>4</v>
      </c>
      <c r="C17" s="213" t="s">
        <v>523</v>
      </c>
      <c r="D17" s="205">
        <v>0.1</v>
      </c>
      <c r="E17" s="214" t="s">
        <v>524</v>
      </c>
      <c r="F17" s="199">
        <v>1</v>
      </c>
      <c r="G17" s="310" t="s">
        <v>525</v>
      </c>
      <c r="H17" s="209" t="s">
        <v>40</v>
      </c>
      <c r="I17" s="215" t="s">
        <v>526</v>
      </c>
      <c r="J17" s="211">
        <v>44986</v>
      </c>
      <c r="K17" s="211">
        <v>45107</v>
      </c>
      <c r="L17" s="319" t="s">
        <v>527</v>
      </c>
      <c r="M17" s="235"/>
      <c r="N17" s="235"/>
      <c r="O17" s="244">
        <v>0</v>
      </c>
      <c r="P17" s="233">
        <f>(O17*F17*D17)</f>
        <v>0</v>
      </c>
      <c r="Q17" s="55">
        <f>MIN(IF($Q$7-$J$17&lt;0,0,($Q$7-$J$17)/($K$17-$J$17)),1)</f>
        <v>0.24793388429752067</v>
      </c>
      <c r="R17" s="233">
        <f>(Q17*F17*D17)</f>
        <v>2.4793388429752067E-2</v>
      </c>
      <c r="S17" s="318" t="s">
        <v>528</v>
      </c>
      <c r="T17" s="319" t="s">
        <v>529</v>
      </c>
      <c r="U17" s="11" t="s">
        <v>530</v>
      </c>
      <c r="V17" s="244">
        <v>1</v>
      </c>
      <c r="W17" s="233">
        <f>(V17*F17*D17)</f>
        <v>0.1</v>
      </c>
      <c r="X17" s="55">
        <f>MIN(IF($X$7-$J$17&lt;0,0,($X$7-$J$17)/($K$17-$J$17)),1)</f>
        <v>1</v>
      </c>
      <c r="Y17" s="233">
        <f>(X17*F17*D17)</f>
        <v>0.1</v>
      </c>
    </row>
    <row r="18" spans="1:25" s="4" customFormat="1" ht="102.75" customHeight="1" x14ac:dyDescent="0.2">
      <c r="A18" s="557"/>
      <c r="B18" s="216">
        <v>5</v>
      </c>
      <c r="C18" s="213" t="s">
        <v>531</v>
      </c>
      <c r="D18" s="217">
        <v>0.12</v>
      </c>
      <c r="E18" s="213" t="s">
        <v>531</v>
      </c>
      <c r="F18" s="200">
        <v>1</v>
      </c>
      <c r="G18" s="198" t="s">
        <v>532</v>
      </c>
      <c r="H18" s="218" t="s">
        <v>40</v>
      </c>
      <c r="I18" s="212" t="s">
        <v>533</v>
      </c>
      <c r="J18" s="212">
        <v>44986</v>
      </c>
      <c r="K18" s="212">
        <v>45107</v>
      </c>
      <c r="L18" s="70" t="s">
        <v>534</v>
      </c>
      <c r="M18" s="70" t="s">
        <v>535</v>
      </c>
      <c r="N18" s="244"/>
      <c r="O18" s="244">
        <v>0.5</v>
      </c>
      <c r="P18" s="233">
        <f>(O18*F18*D18)</f>
        <v>0.06</v>
      </c>
      <c r="Q18" s="55">
        <f>MIN(IF($Q$7-$J$18&lt;0,0,($Q$7-$J$18)/($K$18-$J$18)),1)</f>
        <v>0.24793388429752067</v>
      </c>
      <c r="R18" s="233">
        <f>(Q18*F18*D18)</f>
        <v>2.9752066115702479E-2</v>
      </c>
      <c r="S18" s="372" t="s">
        <v>536</v>
      </c>
      <c r="T18" s="70" t="s">
        <v>537</v>
      </c>
      <c r="U18" s="298" t="s">
        <v>538</v>
      </c>
      <c r="V18" s="244">
        <v>1</v>
      </c>
      <c r="W18" s="233">
        <f>(V18*F18*D18)</f>
        <v>0.12</v>
      </c>
      <c r="X18" s="55">
        <f>MIN(IF($X$7-$J$18&lt;0,0,($X$7-$J$18)/($K$18-$J$18)),1)</f>
        <v>1</v>
      </c>
      <c r="Y18" s="233">
        <f>(X18*F18*D18)</f>
        <v>0.12</v>
      </c>
    </row>
    <row r="19" spans="1:25" s="4" customFormat="1" ht="125.25" customHeight="1" x14ac:dyDescent="0.2">
      <c r="A19" s="557"/>
      <c r="B19" s="483">
        <v>6</v>
      </c>
      <c r="C19" s="561" t="s">
        <v>539</v>
      </c>
      <c r="D19" s="563">
        <v>0.12</v>
      </c>
      <c r="E19" s="329" t="s">
        <v>540</v>
      </c>
      <c r="F19" s="330">
        <v>0.5</v>
      </c>
      <c r="G19" s="329" t="s">
        <v>40</v>
      </c>
      <c r="H19" s="329" t="s">
        <v>9</v>
      </c>
      <c r="I19" s="329" t="s">
        <v>541</v>
      </c>
      <c r="J19" s="324">
        <v>44958</v>
      </c>
      <c r="K19" s="324">
        <v>44985</v>
      </c>
      <c r="L19" s="325" t="s">
        <v>542</v>
      </c>
      <c r="M19" s="325" t="s">
        <v>543</v>
      </c>
      <c r="N19" s="235" t="s">
        <v>544</v>
      </c>
      <c r="O19" s="244">
        <v>1</v>
      </c>
      <c r="P19" s="450">
        <f>(O19*F19*D19)+(O20*F20*D19)</f>
        <v>0.06</v>
      </c>
      <c r="Q19" s="55">
        <f>MIN(IF($Q$7-$J$19&lt;0,0,($Q$7-$J$19)/($K$19-$J$19)),1)</f>
        <v>1</v>
      </c>
      <c r="R19" s="450">
        <f>(Q19*F19*D19)+(Q20*F20*D19)</f>
        <v>0.06</v>
      </c>
      <c r="S19" s="325" t="s">
        <v>542</v>
      </c>
      <c r="T19" s="325" t="s">
        <v>543</v>
      </c>
      <c r="U19" s="11" t="s">
        <v>545</v>
      </c>
      <c r="V19" s="244">
        <v>1</v>
      </c>
      <c r="W19" s="450">
        <f>(V19*F19*D19)+(V20*F20*D19)</f>
        <v>7.9979999999999996E-2</v>
      </c>
      <c r="X19" s="55">
        <f>MIN(IF($X$7-$J$19&lt;0,0,($X$7-$J$19)/($K$19-$J$19)),1)</f>
        <v>1</v>
      </c>
      <c r="Y19" s="450">
        <f>(X19*F19*D19)+(X20*F20*D19)</f>
        <v>7.9998E-2</v>
      </c>
    </row>
    <row r="20" spans="1:25" s="4" customFormat="1" ht="74.25" customHeight="1" x14ac:dyDescent="0.2">
      <c r="A20" s="557"/>
      <c r="B20" s="485"/>
      <c r="C20" s="562"/>
      <c r="D20" s="556"/>
      <c r="E20" s="198" t="s">
        <v>546</v>
      </c>
      <c r="F20" s="200">
        <v>0.5</v>
      </c>
      <c r="G20" s="198" t="s">
        <v>9</v>
      </c>
      <c r="H20" s="198" t="s">
        <v>40</v>
      </c>
      <c r="I20" s="198" t="s">
        <v>547</v>
      </c>
      <c r="J20" s="202">
        <v>45078</v>
      </c>
      <c r="K20" s="202">
        <v>45275</v>
      </c>
      <c r="L20" s="311"/>
      <c r="M20" s="311"/>
      <c r="N20" s="311"/>
      <c r="O20" s="312">
        <v>0</v>
      </c>
      <c r="P20" s="451"/>
      <c r="Q20" s="55">
        <f>MIN(IF($Q$7-$J$20&lt;0,0,($Q$7-$J$20)/($K$20-$J$20)),1)</f>
        <v>0</v>
      </c>
      <c r="R20" s="451"/>
      <c r="S20" s="439" t="s">
        <v>548</v>
      </c>
      <c r="T20" s="439" t="s">
        <v>549</v>
      </c>
      <c r="U20" s="439" t="s">
        <v>550</v>
      </c>
      <c r="V20" s="312">
        <v>0.33300000000000002</v>
      </c>
      <c r="W20" s="451"/>
      <c r="X20" s="55">
        <v>0.33329999999999999</v>
      </c>
      <c r="Y20" s="451"/>
    </row>
    <row r="21" spans="1:25" s="4" customFormat="1" ht="171.75" customHeight="1" x14ac:dyDescent="0.2">
      <c r="A21" s="557"/>
      <c r="B21" s="564">
        <v>7</v>
      </c>
      <c r="C21" s="565" t="s">
        <v>551</v>
      </c>
      <c r="D21" s="554">
        <v>0.1</v>
      </c>
      <c r="E21" s="329" t="s">
        <v>552</v>
      </c>
      <c r="F21" s="330">
        <v>0.5</v>
      </c>
      <c r="G21" s="329" t="s">
        <v>40</v>
      </c>
      <c r="H21" s="329" t="s">
        <v>553</v>
      </c>
      <c r="I21" s="329" t="s">
        <v>554</v>
      </c>
      <c r="J21" s="324">
        <v>44958</v>
      </c>
      <c r="K21" s="324">
        <v>45000</v>
      </c>
      <c r="L21" s="325" t="s">
        <v>555</v>
      </c>
      <c r="M21" s="325" t="s">
        <v>556</v>
      </c>
      <c r="N21" s="235"/>
      <c r="O21" s="244">
        <v>0.8</v>
      </c>
      <c r="P21" s="450">
        <f>(O21*F21*D21)+(O22*F22*D21)</f>
        <v>4.0000000000000008E-2</v>
      </c>
      <c r="Q21" s="55">
        <f>MIN(IF($Q$7-$J$21&lt;0,0,($Q$7-$J$21)/($K$21-$J$21)),1)</f>
        <v>1</v>
      </c>
      <c r="R21" s="450">
        <f>(Q21*F21*D21)+(Q22*F22*D21)</f>
        <v>7.5000000000000011E-2</v>
      </c>
      <c r="S21" s="443" t="s">
        <v>555</v>
      </c>
      <c r="T21" s="443" t="s">
        <v>556</v>
      </c>
      <c r="U21" s="444" t="s">
        <v>557</v>
      </c>
      <c r="V21" s="442">
        <v>0.8</v>
      </c>
      <c r="W21" s="574">
        <f>(V21*F21*D21)+(V22*F22*D21)</f>
        <v>4.0000000000000008E-2</v>
      </c>
      <c r="X21" s="55">
        <f>MIN(IF($X$7-$J$21&lt;0,0,($X$7-$J$21)/($K$21-$J$21)),1)</f>
        <v>1</v>
      </c>
      <c r="Y21" s="450">
        <f>(X21*F21*D21)+(X22*F22*D21)</f>
        <v>0.1</v>
      </c>
    </row>
    <row r="22" spans="1:25" s="4" customFormat="1" ht="110.25" customHeight="1" x14ac:dyDescent="0.2">
      <c r="A22" s="557"/>
      <c r="B22" s="564"/>
      <c r="C22" s="566"/>
      <c r="D22" s="556"/>
      <c r="E22" s="198" t="s">
        <v>558</v>
      </c>
      <c r="F22" s="205">
        <v>0.5</v>
      </c>
      <c r="G22" s="198" t="s">
        <v>40</v>
      </c>
      <c r="H22" s="198" t="s">
        <v>9</v>
      </c>
      <c r="I22" s="198" t="s">
        <v>559</v>
      </c>
      <c r="J22" s="202">
        <v>45001</v>
      </c>
      <c r="K22" s="202">
        <v>45031</v>
      </c>
      <c r="L22" s="235"/>
      <c r="M22" s="235"/>
      <c r="N22" s="235"/>
      <c r="O22" s="244">
        <v>0</v>
      </c>
      <c r="P22" s="451"/>
      <c r="Q22" s="55">
        <f>MIN(IF($Q$7-$J$22&lt;0,0,($Q$7-$J$22)/($K$22-$J$22)),1)</f>
        <v>0.5</v>
      </c>
      <c r="R22" s="451"/>
      <c r="S22" s="441"/>
      <c r="T22" s="441"/>
      <c r="U22" s="441"/>
      <c r="V22" s="442"/>
      <c r="W22" s="575"/>
      <c r="X22" s="55">
        <f>MIN(IF($X$7-$J$22&lt;0,0,($X$7-$J$22)/($K$22-$J$22)),1)</f>
        <v>1</v>
      </c>
      <c r="Y22" s="451"/>
    </row>
    <row r="23" spans="1:25" s="4" customFormat="1" ht="53.25" customHeight="1" x14ac:dyDescent="0.2">
      <c r="A23" s="557"/>
      <c r="B23" s="564">
        <v>8</v>
      </c>
      <c r="C23" s="567" t="s">
        <v>560</v>
      </c>
      <c r="D23" s="568">
        <v>0.12</v>
      </c>
      <c r="E23" s="198" t="s">
        <v>561</v>
      </c>
      <c r="F23" s="205">
        <v>0.5</v>
      </c>
      <c r="G23" s="198" t="s">
        <v>40</v>
      </c>
      <c r="H23" s="198" t="s">
        <v>9</v>
      </c>
      <c r="I23" s="198" t="s">
        <v>562</v>
      </c>
      <c r="J23" s="202">
        <v>45017</v>
      </c>
      <c r="K23" s="202">
        <v>45230</v>
      </c>
      <c r="L23" s="311"/>
      <c r="M23" s="311"/>
      <c r="N23" s="311"/>
      <c r="O23" s="312">
        <v>0</v>
      </c>
      <c r="P23" s="450">
        <f>(O23*F23*D23)+(O24*F24*D23)</f>
        <v>0</v>
      </c>
      <c r="Q23" s="55">
        <f>MIN(IF($Q$7-$J$23&lt;0,0,($Q$7-$J$23)/($K$23-$J$23)),1)</f>
        <v>0</v>
      </c>
      <c r="R23" s="450">
        <f>(Q23*F23*D23)+(Q24*F24*D23)</f>
        <v>0</v>
      </c>
      <c r="S23" s="441"/>
      <c r="T23" s="441"/>
      <c r="U23" s="441"/>
      <c r="V23" s="442"/>
      <c r="W23" s="574">
        <f>(V23*F23*D23)+(V24*F24*D23)</f>
        <v>0</v>
      </c>
      <c r="X23" s="55">
        <f>MIN(IF($X$7-$J$23&lt;0,0,($X$7-$J$23)/($K$23-$J$23)),1)</f>
        <v>0.42253521126760563</v>
      </c>
      <c r="Y23" s="450">
        <f>(X23*F23*D23)+(X24*F24*D23)</f>
        <v>4.9036323202372126E-2</v>
      </c>
    </row>
    <row r="24" spans="1:25" ht="100.5" customHeight="1" x14ac:dyDescent="0.25">
      <c r="A24" s="557"/>
      <c r="B24" s="564"/>
      <c r="C24" s="567"/>
      <c r="D24" s="568"/>
      <c r="E24" s="204" t="s">
        <v>563</v>
      </c>
      <c r="F24" s="205">
        <v>0.5</v>
      </c>
      <c r="G24" s="198" t="s">
        <v>40</v>
      </c>
      <c r="H24" s="198" t="s">
        <v>40</v>
      </c>
      <c r="I24" s="219" t="s">
        <v>564</v>
      </c>
      <c r="J24" s="202">
        <v>45017</v>
      </c>
      <c r="K24" s="203">
        <v>45245</v>
      </c>
      <c r="L24" s="311"/>
      <c r="M24" s="311"/>
      <c r="N24" s="311"/>
      <c r="O24" s="312">
        <v>0</v>
      </c>
      <c r="P24" s="451"/>
      <c r="Q24" s="55">
        <f>MIN(IF($Q$7-$J$24&lt;0,0,($Q$7-$J$24)/($K$24-$J$24)),1)</f>
        <v>0</v>
      </c>
      <c r="R24" s="451"/>
      <c r="S24" s="441"/>
      <c r="T24" s="441"/>
      <c r="U24" s="441"/>
      <c r="V24" s="442"/>
      <c r="W24" s="575"/>
      <c r="X24" s="55">
        <f>MIN(IF($X$7-$J$24&lt;0,0,($X$7-$J$24)/($K$24-$J$24)),1)</f>
        <v>0.39473684210526316</v>
      </c>
      <c r="Y24" s="451"/>
    </row>
    <row r="25" spans="1:25" ht="54.75" customHeight="1" x14ac:dyDescent="0.25">
      <c r="A25" s="86" t="s">
        <v>565</v>
      </c>
      <c r="B25" s="123">
        <v>9</v>
      </c>
      <c r="C25" s="204" t="s">
        <v>566</v>
      </c>
      <c r="D25" s="205">
        <v>0.12</v>
      </c>
      <c r="E25" s="198" t="s">
        <v>567</v>
      </c>
      <c r="F25" s="205">
        <v>1</v>
      </c>
      <c r="G25" s="198" t="s">
        <v>0</v>
      </c>
      <c r="H25" s="198" t="s">
        <v>0</v>
      </c>
      <c r="I25" s="198" t="s">
        <v>568</v>
      </c>
      <c r="J25" s="202">
        <v>45047</v>
      </c>
      <c r="K25" s="202">
        <v>45077</v>
      </c>
      <c r="L25" s="311"/>
      <c r="M25" s="311"/>
      <c r="N25" s="311"/>
      <c r="O25" s="312">
        <v>0</v>
      </c>
      <c r="P25" s="233">
        <f t="shared" ref="P25" si="0">(O25*F25*D25)</f>
        <v>0</v>
      </c>
      <c r="Q25" s="55">
        <f>MIN(IF($Q$7-$J$25&lt;0,0,($Q$7-$J$25)/($K$25-$J$25)),1)</f>
        <v>0</v>
      </c>
      <c r="R25" s="233">
        <f>(Q25*F25*D25)</f>
        <v>0</v>
      </c>
      <c r="S25" s="436" t="s">
        <v>569</v>
      </c>
      <c r="T25" s="440" t="s">
        <v>570</v>
      </c>
      <c r="U25" s="311" t="s">
        <v>571</v>
      </c>
      <c r="V25" s="312">
        <v>1</v>
      </c>
      <c r="W25" s="233">
        <f>(V25*F25*D25)</f>
        <v>0.12</v>
      </c>
      <c r="X25" s="55">
        <f>MIN(IF($X$7-$J$25&lt;0,0,($X$7-$J$25)/($K$25-$J$25)),1)</f>
        <v>1</v>
      </c>
      <c r="Y25" s="233">
        <f>(F25*F25*D25)</f>
        <v>0.12</v>
      </c>
    </row>
    <row r="26" spans="1:25" x14ac:dyDescent="0.25">
      <c r="L26" s="239" t="s">
        <v>41</v>
      </c>
      <c r="M26" s="240"/>
      <c r="N26" s="239"/>
      <c r="O26" s="241">
        <f>(O9*F9*D9)+(O10*F10*D9)+(O11*F11*D9)+(O12*F12*D9)+(O13*F13*D13)+(O14*F14*D13)+(O15*F15*D13)+(O16*F16*D16)+(O17*F17*D17)+(O18*F18*D18)+(O19*F19*D19)+(O20*F20*D19)+(O21*F21*D21)+(O22*F22*D21)+(O23*F23*D23)+(O24*F24*D23)+(O25*F25*D25)</f>
        <v>0.30188000000000004</v>
      </c>
      <c r="P26" s="242">
        <f>SUM(P9:P25)</f>
        <v>0.30188000000000004</v>
      </c>
      <c r="Q26" s="241">
        <f>(Q9*F9*D9)+(Q10*F10*D9)+(Q11*F11*D9)+(Q12*F12*D9)+(Q13*F13*D13)+(Q14*F14*D13)+(Q15*F15*D13)+(Q16*F16*D16)+(Q17*F17*D17)+(Q18*F18*D18)+(Q19*F19*D19)+(Q20*F20*D19)+(Q21*F21*D21)+(Q22*F22*D21)+(Q23*F23*D23)+(Q24*F24*D23)+(Q25*F25*D25)</f>
        <v>0.25483475949063311</v>
      </c>
      <c r="R26" s="242">
        <f>SUM(R9:R25)</f>
        <v>0.25483475949063311</v>
      </c>
      <c r="S26" s="239" t="s">
        <v>41</v>
      </c>
      <c r="T26" s="240"/>
      <c r="U26" s="239"/>
      <c r="V26" s="241">
        <f>(V9*F9*D9)+(V10*F10*D9)+(V11*F11*D9)+(V12*F12*D9)+(V13*F13*D13)+(V14*F14*D13)+(V15*F15*D13)+(V16*F16*D16)+(V17*F17*D17)+(V18*F18*D18)+(V19*F19*D19)+(V20*F20*D19)+(V21*F21*D21)+(V22*F22*D21)+(V23*F23*D23)+(V24*F24*D23)+(V25*F25*D25)</f>
        <v>0.64769999999999994</v>
      </c>
      <c r="W26" s="242">
        <f>SUM(W9:W25)</f>
        <v>0.64769999999999994</v>
      </c>
      <c r="X26" s="241">
        <f>(X9*F9*D9)+(X10*F10*D9)+(X11*F11*D9)+(X12*F12*D9)+(X13*F13*D13)+(X14*F14*D13)+(X15*F15*D13)+(X16*F16*D16)+(X17*F17*D17)+(X18*F18*D18)+(X19*F19*D19)+(X20*F20*D19)+(X21*F21*D21)+(X22*F22*D21)+(X23*F23*D23)+(X24*F24*D23)+(X25*F25*D25)</f>
        <v>0.79667701830219062</v>
      </c>
      <c r="Y26" s="242">
        <f>SUM(Y9:Y25)</f>
        <v>0.79667701830219062</v>
      </c>
    </row>
    <row r="32" spans="1:25" x14ac:dyDescent="0.25">
      <c r="X32" s="341"/>
    </row>
  </sheetData>
  <protectedRanges>
    <protectedRange sqref="E8:I8" name="Simulado"/>
    <protectedRange sqref="I12 E19:E23 I19:I23 E12:F12 D9:I11" name="Simulado_1"/>
    <protectedRange sqref="H12" name="Simulado_2"/>
    <protectedRange sqref="D12 G12" name="Simulado_1_1"/>
  </protectedRanges>
  <mergeCells count="52">
    <mergeCell ref="W19:W20"/>
    <mergeCell ref="Y19:Y20"/>
    <mergeCell ref="W21:W22"/>
    <mergeCell ref="Y21:Y22"/>
    <mergeCell ref="W23:W24"/>
    <mergeCell ref="Y23:Y24"/>
    <mergeCell ref="S7:V7"/>
    <mergeCell ref="W9:W12"/>
    <mergeCell ref="Y9:Y12"/>
    <mergeCell ref="W13:W15"/>
    <mergeCell ref="Y13:Y15"/>
    <mergeCell ref="P19:P20"/>
    <mergeCell ref="R19:R20"/>
    <mergeCell ref="P21:P22"/>
    <mergeCell ref="R21:R22"/>
    <mergeCell ref="P23:P24"/>
    <mergeCell ref="R23:R24"/>
    <mergeCell ref="L7:O7"/>
    <mergeCell ref="P9:P12"/>
    <mergeCell ref="R9:R12"/>
    <mergeCell ref="P13:P15"/>
    <mergeCell ref="R13:R15"/>
    <mergeCell ref="G9:G12"/>
    <mergeCell ref="A1:B1"/>
    <mergeCell ref="B2:I2"/>
    <mergeCell ref="B3:D3"/>
    <mergeCell ref="E3:I3"/>
    <mergeCell ref="B4:D4"/>
    <mergeCell ref="E4:I4"/>
    <mergeCell ref="B5:D5"/>
    <mergeCell ref="E5:I5"/>
    <mergeCell ref="B6:D6"/>
    <mergeCell ref="E6:I6"/>
    <mergeCell ref="B7:K7"/>
    <mergeCell ref="H9:H12"/>
    <mergeCell ref="A9:A12"/>
    <mergeCell ref="B9:B12"/>
    <mergeCell ref="C9:C12"/>
    <mergeCell ref="D9:D12"/>
    <mergeCell ref="A13:A24"/>
    <mergeCell ref="B13:B15"/>
    <mergeCell ref="C13:C15"/>
    <mergeCell ref="D13:D15"/>
    <mergeCell ref="B19:B20"/>
    <mergeCell ref="C19:C20"/>
    <mergeCell ref="D19:D20"/>
    <mergeCell ref="B21:B22"/>
    <mergeCell ref="C21:C22"/>
    <mergeCell ref="D21:D22"/>
    <mergeCell ref="B23:B24"/>
    <mergeCell ref="C23:C24"/>
    <mergeCell ref="D23:D24"/>
  </mergeCells>
  <hyperlinks>
    <hyperlink ref="L9" r:id="rId1" xr:uid="{12FDEA82-C3F4-4680-A429-0AD1B2F414F5}"/>
    <hyperlink ref="L13" r:id="rId2" xr:uid="{9D1EBCAC-BC78-4425-B2D1-198A2E34FB09}"/>
    <hyperlink ref="S10" r:id="rId3" xr:uid="{41B942AA-6305-4002-9C16-822068C7154A}"/>
    <hyperlink ref="S18" r:id="rId4" display="https://www.anla.gov.co/participa-calendario-de-actividades" xr:uid="{CDFC15ED-4B34-433F-B030-BDBBF71FADA0}"/>
    <hyperlink ref="S9" r:id="rId5" xr:uid="{204D2AE7-E037-4361-B0C5-E24DE7CB26C5}"/>
    <hyperlink ref="S17" r:id="rId6" xr:uid="{60BB9E98-4F8C-43AB-A261-5EF32E116CD1}"/>
    <hyperlink ref="S13" r:id="rId7" xr:uid="{8CA988E1-B9BD-4190-8969-EAF275E40AFB}"/>
  </hyperlinks>
  <pageMargins left="0.7" right="0.7" top="0.75" bottom="0.75" header="0.3" footer="0.3"/>
  <legacyDrawing r:id="rId8"/>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90E0D-D7A8-4943-B063-FD3789D0BD5F}">
  <dimension ref="A1:X16"/>
  <sheetViews>
    <sheetView topLeftCell="S12" zoomScale="64" zoomScaleNormal="64" workbookViewId="0">
      <selection activeCell="S11" sqref="S11"/>
    </sheetView>
  </sheetViews>
  <sheetFormatPr baseColWidth="10" defaultColWidth="16.42578125" defaultRowHeight="12.75" x14ac:dyDescent="0.2"/>
  <cols>
    <col min="1" max="1" width="16.42578125" style="4"/>
    <col min="2" max="2" width="25.7109375" style="4" customWidth="1"/>
    <col min="3" max="3" width="16.42578125" style="4"/>
    <col min="4" max="4" width="52.28515625" style="4" customWidth="1"/>
    <col min="5" max="6" width="16.42578125" style="4"/>
    <col min="7" max="7" width="20" style="4" customWidth="1"/>
    <col min="8" max="8" width="24" style="4" customWidth="1"/>
    <col min="9" max="11" width="16.42578125" style="4"/>
    <col min="12" max="12" width="30.85546875" style="4" customWidth="1"/>
    <col min="13" max="18" width="16.42578125" style="4"/>
    <col min="19" max="19" width="34.85546875" style="4" customWidth="1"/>
    <col min="20" max="16384" width="16.42578125" style="4"/>
  </cols>
  <sheetData>
    <row r="1" spans="1:24" ht="15" customHeight="1" x14ac:dyDescent="0.2">
      <c r="A1" s="452" t="s">
        <v>7</v>
      </c>
      <c r="B1" s="452"/>
      <c r="C1" s="452"/>
      <c r="D1" s="452"/>
      <c r="E1" s="452"/>
      <c r="F1" s="452"/>
      <c r="G1" s="452"/>
      <c r="H1" s="452"/>
      <c r="I1" s="452"/>
      <c r="J1" s="452"/>
    </row>
    <row r="2" spans="1:24" ht="15" customHeight="1" x14ac:dyDescent="0.2">
      <c r="A2" s="453" t="s">
        <v>12</v>
      </c>
      <c r="B2" s="453"/>
      <c r="C2" s="453"/>
      <c r="D2" s="454" t="s">
        <v>10</v>
      </c>
      <c r="E2" s="455"/>
      <c r="F2" s="455"/>
      <c r="G2" s="455"/>
      <c r="H2" s="455"/>
      <c r="I2" s="455"/>
      <c r="J2" s="455"/>
    </row>
    <row r="3" spans="1:24" x14ac:dyDescent="0.2">
      <c r="A3" s="453" t="s">
        <v>13</v>
      </c>
      <c r="B3" s="453"/>
      <c r="C3" s="453"/>
      <c r="D3" s="456" t="s">
        <v>572</v>
      </c>
      <c r="E3" s="456"/>
      <c r="F3" s="456"/>
      <c r="G3" s="456"/>
      <c r="H3" s="456"/>
      <c r="I3" s="456"/>
      <c r="J3" s="456"/>
    </row>
    <row r="4" spans="1:24" ht="15" customHeight="1" x14ac:dyDescent="0.2">
      <c r="A4" s="453" t="s">
        <v>8</v>
      </c>
      <c r="B4" s="453"/>
      <c r="C4" s="453"/>
      <c r="D4" s="456" t="s">
        <v>573</v>
      </c>
      <c r="E4" s="456"/>
      <c r="F4" s="456"/>
      <c r="G4" s="456"/>
      <c r="H4" s="456"/>
      <c r="I4" s="456"/>
      <c r="J4" s="456"/>
    </row>
    <row r="5" spans="1:24" ht="15" customHeight="1" x14ac:dyDescent="0.2">
      <c r="A5" s="453" t="s">
        <v>14</v>
      </c>
      <c r="B5" s="453"/>
      <c r="C5" s="453"/>
      <c r="D5" s="456" t="s">
        <v>15</v>
      </c>
      <c r="E5" s="456"/>
      <c r="F5" s="456"/>
      <c r="G5" s="456"/>
      <c r="H5" s="456"/>
      <c r="I5" s="456"/>
      <c r="J5" s="456"/>
    </row>
    <row r="6" spans="1:24" ht="15" customHeight="1" x14ac:dyDescent="0.2">
      <c r="A6" s="452" t="s">
        <v>574</v>
      </c>
      <c r="B6" s="452"/>
      <c r="C6" s="452"/>
      <c r="D6" s="452"/>
      <c r="E6" s="452"/>
      <c r="F6" s="452"/>
      <c r="G6" s="452"/>
      <c r="H6" s="452"/>
      <c r="I6" s="452"/>
      <c r="J6" s="452"/>
      <c r="K6" s="457" t="s">
        <v>16</v>
      </c>
      <c r="L6" s="458"/>
      <c r="M6" s="458"/>
      <c r="N6" s="458"/>
      <c r="O6" s="228"/>
      <c r="P6" s="228">
        <v>45016</v>
      </c>
      <c r="Q6" s="251"/>
      <c r="R6" s="457" t="s">
        <v>17</v>
      </c>
      <c r="S6" s="458"/>
      <c r="T6" s="458"/>
      <c r="U6" s="458"/>
      <c r="V6" s="228"/>
      <c r="W6" s="228">
        <v>45107</v>
      </c>
      <c r="X6" s="251"/>
    </row>
    <row r="7" spans="1:24" ht="51" x14ac:dyDescent="0.2">
      <c r="A7" s="2" t="s">
        <v>18</v>
      </c>
      <c r="B7" s="2" t="s">
        <v>19</v>
      </c>
      <c r="C7" s="2" t="s">
        <v>20</v>
      </c>
      <c r="D7" s="2" t="s">
        <v>21</v>
      </c>
      <c r="E7" s="2" t="s">
        <v>22</v>
      </c>
      <c r="F7" s="2" t="s">
        <v>23</v>
      </c>
      <c r="G7" s="2" t="s">
        <v>24</v>
      </c>
      <c r="H7" s="2" t="s">
        <v>25</v>
      </c>
      <c r="I7" s="2" t="s">
        <v>26</v>
      </c>
      <c r="J7" s="2" t="s">
        <v>27</v>
      </c>
      <c r="K7" s="237" t="s">
        <v>28</v>
      </c>
      <c r="L7" s="237" t="s">
        <v>29</v>
      </c>
      <c r="M7" s="237" t="s">
        <v>30</v>
      </c>
      <c r="N7" s="243" t="s">
        <v>31</v>
      </c>
      <c r="O7" s="236" t="s">
        <v>32</v>
      </c>
      <c r="P7" s="231" t="s">
        <v>33</v>
      </c>
      <c r="Q7" s="230" t="s">
        <v>34</v>
      </c>
      <c r="R7" s="237" t="s">
        <v>28</v>
      </c>
      <c r="S7" s="237" t="s">
        <v>29</v>
      </c>
      <c r="T7" s="237" t="s">
        <v>30</v>
      </c>
      <c r="U7" s="243" t="s">
        <v>31</v>
      </c>
      <c r="V7" s="236" t="s">
        <v>32</v>
      </c>
      <c r="W7" s="231" t="s">
        <v>33</v>
      </c>
      <c r="X7" s="230" t="s">
        <v>34</v>
      </c>
    </row>
    <row r="8" spans="1:24" s="7" customFormat="1" ht="122.25" customHeight="1" x14ac:dyDescent="0.2">
      <c r="A8" s="577">
        <v>1</v>
      </c>
      <c r="B8" s="577" t="s">
        <v>575</v>
      </c>
      <c r="C8" s="473">
        <v>0.75</v>
      </c>
      <c r="D8" s="8" t="s">
        <v>576</v>
      </c>
      <c r="E8" s="9">
        <v>0.3</v>
      </c>
      <c r="F8" s="10" t="s">
        <v>9</v>
      </c>
      <c r="G8" s="10" t="s">
        <v>49</v>
      </c>
      <c r="H8" s="8" t="s">
        <v>577</v>
      </c>
      <c r="I8" s="3">
        <v>44927</v>
      </c>
      <c r="J8" s="3">
        <v>45283</v>
      </c>
      <c r="K8" s="69" t="s">
        <v>578</v>
      </c>
      <c r="L8" s="69" t="s">
        <v>579</v>
      </c>
      <c r="M8" s="69" t="s">
        <v>580</v>
      </c>
      <c r="N8" s="298">
        <v>0.25</v>
      </c>
      <c r="O8" s="459">
        <f>(N8*E8*C8)+(N9*E9*C8)+(N10*E10*C8)</f>
        <v>0.11249999999999999</v>
      </c>
      <c r="P8" s="55">
        <f>MIN(IF($P$6-$I$8&lt;0,0,($P$6-$I$8)/($J$8-$I$8)),1)</f>
        <v>0.25</v>
      </c>
      <c r="Q8" s="459">
        <f>(P8*E8*C8)+(P9*E9*C8)+(P10*E10*C8)</f>
        <v>0.20849999999999999</v>
      </c>
      <c r="R8" s="69" t="s">
        <v>578</v>
      </c>
      <c r="S8" s="69" t="s">
        <v>581</v>
      </c>
      <c r="T8" s="69" t="s">
        <v>580</v>
      </c>
      <c r="U8" s="298">
        <v>0.51</v>
      </c>
      <c r="V8" s="459">
        <f>(U8*E8*C8)+(U9*E9*C8)+(U10*E10*C8)</f>
        <v>0.45374999999999999</v>
      </c>
      <c r="W8" s="55">
        <f>MIN(IF($W$6-$I$8&lt;0,0,($W$6-$I$8)/($J$8-$I$8)),1)</f>
        <v>0.5056179775280899</v>
      </c>
      <c r="X8" s="459">
        <f>(W8*E8*C8)+(W9*E9*C8)+(W10*E10*C8)</f>
        <v>0.4758614232209738</v>
      </c>
    </row>
    <row r="9" spans="1:24" ht="309" customHeight="1" x14ac:dyDescent="0.2">
      <c r="A9" s="578"/>
      <c r="B9" s="578"/>
      <c r="C9" s="580"/>
      <c r="D9" s="8" t="s">
        <v>582</v>
      </c>
      <c r="E9" s="9">
        <v>0.3</v>
      </c>
      <c r="F9" s="10" t="s">
        <v>9</v>
      </c>
      <c r="G9" s="10" t="s">
        <v>49</v>
      </c>
      <c r="H9" s="8" t="s">
        <v>583</v>
      </c>
      <c r="I9" s="3">
        <v>44927</v>
      </c>
      <c r="J9" s="3">
        <v>45283</v>
      </c>
      <c r="K9" s="69" t="s">
        <v>584</v>
      </c>
      <c r="L9" s="69" t="s">
        <v>585</v>
      </c>
      <c r="M9" s="69" t="s">
        <v>580</v>
      </c>
      <c r="N9" s="244">
        <v>0.25</v>
      </c>
      <c r="O9" s="459"/>
      <c r="P9" s="55">
        <f>MIN(IF($P$6-$I$9&lt;0,0,($P$6-$I$9)/($J$9-$I$9)),1)</f>
        <v>0.25</v>
      </c>
      <c r="Q9" s="459"/>
      <c r="R9" s="69" t="s">
        <v>584</v>
      </c>
      <c r="S9" s="69" t="s">
        <v>586</v>
      </c>
      <c r="T9" s="69" t="s">
        <v>580</v>
      </c>
      <c r="U9" s="244">
        <v>0.4</v>
      </c>
      <c r="V9" s="459"/>
      <c r="W9" s="55">
        <f>MIN(IF($W$6-$I$9&lt;0,0,($W$6-$I$9)/($J$9-$I$9)),1)</f>
        <v>0.5056179775280899</v>
      </c>
      <c r="X9" s="459"/>
    </row>
    <row r="10" spans="1:24" ht="216.75" x14ac:dyDescent="0.2">
      <c r="A10" s="579"/>
      <c r="B10" s="579"/>
      <c r="C10" s="474"/>
      <c r="D10" s="8" t="s">
        <v>587</v>
      </c>
      <c r="E10" s="9">
        <v>0.4</v>
      </c>
      <c r="F10" s="10" t="s">
        <v>9</v>
      </c>
      <c r="G10" s="10" t="s">
        <v>49</v>
      </c>
      <c r="H10" s="8" t="s">
        <v>588</v>
      </c>
      <c r="I10" s="3">
        <v>44958</v>
      </c>
      <c r="J10" s="3">
        <v>45138</v>
      </c>
      <c r="K10" s="69" t="s">
        <v>38</v>
      </c>
      <c r="L10" s="69" t="s">
        <v>589</v>
      </c>
      <c r="M10" s="69" t="s">
        <v>39</v>
      </c>
      <c r="N10" s="244">
        <v>0</v>
      </c>
      <c r="O10" s="459"/>
      <c r="P10" s="55">
        <v>0.32</v>
      </c>
      <c r="Q10" s="459"/>
      <c r="R10" s="69" t="s">
        <v>590</v>
      </c>
      <c r="S10" s="69" t="s">
        <v>591</v>
      </c>
      <c r="T10" s="69" t="s">
        <v>580</v>
      </c>
      <c r="U10" s="244">
        <v>0.83</v>
      </c>
      <c r="V10" s="459"/>
      <c r="W10" s="55">
        <f>MIN(IF($W$6-$I$10&lt;0,0,($W$6-$I$10)/($J$10-$I$10)),1)</f>
        <v>0.82777777777777772</v>
      </c>
      <c r="X10" s="459"/>
    </row>
    <row r="11" spans="1:24" ht="114.75" x14ac:dyDescent="0.2">
      <c r="A11" s="576">
        <v>2</v>
      </c>
      <c r="B11" s="576" t="s">
        <v>592</v>
      </c>
      <c r="C11" s="473">
        <v>0.25</v>
      </c>
      <c r="D11" s="8" t="s">
        <v>593</v>
      </c>
      <c r="E11" s="9">
        <v>0.15</v>
      </c>
      <c r="F11" s="10" t="s">
        <v>9</v>
      </c>
      <c r="G11" s="10" t="s">
        <v>40</v>
      </c>
      <c r="H11" s="8" t="s">
        <v>594</v>
      </c>
      <c r="I11" s="3">
        <v>45017</v>
      </c>
      <c r="J11" s="3">
        <v>45291</v>
      </c>
      <c r="K11" s="258"/>
      <c r="L11" s="258"/>
      <c r="M11" s="258"/>
      <c r="N11" s="260">
        <v>0</v>
      </c>
      <c r="O11" s="581">
        <f>(N11*E11*C11)+(N12*E12*C11)+(N13*E13*C11)</f>
        <v>0</v>
      </c>
      <c r="P11" s="259">
        <f>MIN(IF($P$6-$I$11&lt;0,0,($P$6-$I$11)/($J$11-$I$11)),1)</f>
        <v>0</v>
      </c>
      <c r="Q11" s="581">
        <f>(P11*E11*C11)+(P12*E12*C11)+(P13*E13*C11)</f>
        <v>0</v>
      </c>
      <c r="R11" s="373" t="s">
        <v>595</v>
      </c>
      <c r="S11" s="373" t="s">
        <v>596</v>
      </c>
      <c r="T11" s="373" t="s">
        <v>580</v>
      </c>
      <c r="U11" s="244">
        <v>0.33329999999999999</v>
      </c>
      <c r="V11" s="582">
        <f>(U11*E11*C11)+(U12*E12*C11)+(U13*E13*C11)</f>
        <v>1.2498749999999999E-2</v>
      </c>
      <c r="W11" s="107">
        <f>MIN(IF($W$6-$I$11&lt;0,0,($W$6-$I$11)/($J$11-$I$11)),1)</f>
        <v>0.32846715328467152</v>
      </c>
      <c r="X11" s="459">
        <f>(W11*E11*C11)+(W12*E12*C11)+(W13*E13*C11)</f>
        <v>1.2317518248175181E-2</v>
      </c>
    </row>
    <row r="12" spans="1:24" ht="43.5" customHeight="1" x14ac:dyDescent="0.2">
      <c r="A12" s="576"/>
      <c r="B12" s="576"/>
      <c r="C12" s="580"/>
      <c r="D12" s="8" t="s">
        <v>597</v>
      </c>
      <c r="E12" s="9">
        <v>0.7</v>
      </c>
      <c r="F12" s="10" t="s">
        <v>9</v>
      </c>
      <c r="G12" s="10" t="s">
        <v>49</v>
      </c>
      <c r="H12" s="8" t="s">
        <v>598</v>
      </c>
      <c r="I12" s="3">
        <v>45125</v>
      </c>
      <c r="J12" s="3">
        <v>45291</v>
      </c>
      <c r="K12" s="258"/>
      <c r="L12" s="258"/>
      <c r="M12" s="258"/>
      <c r="N12" s="260">
        <v>0</v>
      </c>
      <c r="O12" s="581"/>
      <c r="P12" s="259">
        <f>MIN(IF($P$6-$I$12&lt;0,0,($P$6-$I$12)/($J$12-$I$12)),1)</f>
        <v>0</v>
      </c>
      <c r="Q12" s="581"/>
      <c r="R12" s="258"/>
      <c r="S12" s="258"/>
      <c r="T12" s="258"/>
      <c r="U12" s="260"/>
      <c r="V12" s="582"/>
      <c r="W12" s="259">
        <f>MIN(IF($W$6-$I$12&lt;0,0,($W$6-$I$12)/($J$12-$I$12)),1)</f>
        <v>0</v>
      </c>
      <c r="X12" s="459"/>
    </row>
    <row r="13" spans="1:24" ht="25.5" customHeight="1" x14ac:dyDescent="0.2">
      <c r="A13" s="576"/>
      <c r="B13" s="576"/>
      <c r="C13" s="474"/>
      <c r="D13" s="11" t="s">
        <v>599</v>
      </c>
      <c r="E13" s="5">
        <v>0.15</v>
      </c>
      <c r="F13" s="10" t="s">
        <v>9</v>
      </c>
      <c r="G13" s="10" t="s">
        <v>40</v>
      </c>
      <c r="H13" s="11" t="s">
        <v>600</v>
      </c>
      <c r="I13" s="6">
        <v>45139</v>
      </c>
      <c r="J13" s="6">
        <v>45291</v>
      </c>
      <c r="K13" s="258"/>
      <c r="L13" s="258"/>
      <c r="M13" s="258"/>
      <c r="N13" s="260">
        <v>0</v>
      </c>
      <c r="O13" s="581"/>
      <c r="P13" s="259">
        <f>MIN(IF($P$6-$I$13&lt;0,0,($P$6-$I$13)/($J$13-$I$13)),1)</f>
        <v>0</v>
      </c>
      <c r="Q13" s="581"/>
      <c r="R13" s="258"/>
      <c r="S13" s="258"/>
      <c r="T13" s="258"/>
      <c r="U13" s="260"/>
      <c r="V13" s="582"/>
      <c r="W13" s="259">
        <f>MIN(IF($W$6-$I$13&lt;0,0,($W$6-$I$13)/($J$13-$I$13)),1)</f>
        <v>0</v>
      </c>
      <c r="X13" s="459"/>
    </row>
    <row r="14" spans="1:24" x14ac:dyDescent="0.2">
      <c r="K14" s="239" t="s">
        <v>41</v>
      </c>
      <c r="L14" s="240"/>
      <c r="M14" s="240"/>
      <c r="N14" s="242">
        <f>(N8*E8*C8)+(N9*E9*C8)+(N10*E10*C8)+(N11*E11*C11)+(N12*E12*C11)+(N13*E13*C11)</f>
        <v>0.11249999999999999</v>
      </c>
      <c r="O14" s="242">
        <f>SUM(O8:O13)</f>
        <v>0.11249999999999999</v>
      </c>
      <c r="P14" s="242">
        <f>(P8*E8*C8)+(P9*E9*C8)+(P10*E10*C8)+(P11*E11*C11)+(P12*E12*C11)+(P13*E13*C11)</f>
        <v>0.20849999999999999</v>
      </c>
      <c r="Q14" s="242">
        <f>SUM(Q8:Q13)</f>
        <v>0.20849999999999999</v>
      </c>
      <c r="R14" s="239" t="s">
        <v>41</v>
      </c>
      <c r="S14" s="240"/>
      <c r="T14" s="240"/>
      <c r="U14" s="242">
        <f>(U8*E8*C8)+(U9*E9*C8)+(U10*E10*C8)+(U11*E11*C11)+(U12*E12*C11)+(U13*E13*C11)</f>
        <v>0.46624874999999999</v>
      </c>
      <c r="V14" s="242">
        <f>SUM(V8:V13)</f>
        <v>0.46624874999999999</v>
      </c>
      <c r="W14" s="242">
        <f>(W8*E8*C8)+(W9*E9*C8)+(W10*E10*C8)+(W11*E11*C11)+(W12*E12*C11)+(W13*E13*C11)</f>
        <v>0.48817894146914897</v>
      </c>
      <c r="X14" s="242">
        <f>SUM(X8:X13)</f>
        <v>0.48817894146914897</v>
      </c>
    </row>
    <row r="16" spans="1:24" x14ac:dyDescent="0.2">
      <c r="U16" s="255"/>
    </row>
  </sheetData>
  <mergeCells count="26">
    <mergeCell ref="R6:U6"/>
    <mergeCell ref="V8:V10"/>
    <mergeCell ref="X8:X10"/>
    <mergeCell ref="V11:V13"/>
    <mergeCell ref="X11:X13"/>
    <mergeCell ref="O11:O13"/>
    <mergeCell ref="Q11:Q13"/>
    <mergeCell ref="K6:N6"/>
    <mergeCell ref="O8:O10"/>
    <mergeCell ref="Q8:Q10"/>
    <mergeCell ref="A11:A13"/>
    <mergeCell ref="B11:B13"/>
    <mergeCell ref="A5:C5"/>
    <mergeCell ref="D5:J5"/>
    <mergeCell ref="A6:J6"/>
    <mergeCell ref="A8:A10"/>
    <mergeCell ref="B8:B10"/>
    <mergeCell ref="C8:C10"/>
    <mergeCell ref="C11:C13"/>
    <mergeCell ref="A4:C4"/>
    <mergeCell ref="D4:J4"/>
    <mergeCell ref="A1:J1"/>
    <mergeCell ref="A2:C2"/>
    <mergeCell ref="D2:J2"/>
    <mergeCell ref="A3:C3"/>
    <mergeCell ref="D3:J3"/>
  </mergeCell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CEDFF-312B-4A66-BC6D-C9D27BFBF1CD}">
  <dimension ref="A1:X23"/>
  <sheetViews>
    <sheetView topLeftCell="F19" zoomScale="85" zoomScaleNormal="85" workbookViewId="0">
      <selection activeCell="V26" sqref="V26"/>
    </sheetView>
  </sheetViews>
  <sheetFormatPr baseColWidth="10" defaultColWidth="14.140625" defaultRowHeight="12.75" x14ac:dyDescent="0.2"/>
  <cols>
    <col min="1" max="1" width="14.140625" style="97"/>
    <col min="2" max="2" width="14.140625" style="4"/>
    <col min="3" max="3" width="24.85546875" style="4" customWidth="1"/>
    <col min="4" max="4" width="14.140625" style="4"/>
    <col min="5" max="5" width="34.85546875" style="4" customWidth="1"/>
    <col min="6" max="7" width="14.140625" style="4"/>
    <col min="8" max="8" width="22.85546875" style="4" customWidth="1"/>
    <col min="9" max="11" width="14.140625" style="4"/>
    <col min="12" max="12" width="23.5703125" style="4" customWidth="1"/>
    <col min="13" max="17" width="14.140625" style="4"/>
    <col min="18" max="18" width="18.7109375" style="4" customWidth="1"/>
    <col min="19" max="19" width="23.5703125" style="4" customWidth="1"/>
    <col min="20" max="20" width="23.140625" style="4" customWidth="1"/>
    <col min="21" max="16384" width="14.140625" style="4"/>
  </cols>
  <sheetData>
    <row r="1" spans="1:24" x14ac:dyDescent="0.2">
      <c r="A1" s="64"/>
      <c r="B1" s="65"/>
      <c r="C1" s="65"/>
      <c r="D1" s="65"/>
      <c r="E1" s="65"/>
      <c r="F1" s="65"/>
      <c r="G1" s="65"/>
      <c r="H1" s="65"/>
      <c r="I1" s="65"/>
      <c r="J1" s="66"/>
    </row>
    <row r="2" spans="1:24" x14ac:dyDescent="0.2">
      <c r="A2" s="466" t="s">
        <v>7</v>
      </c>
      <c r="B2" s="467"/>
      <c r="C2" s="467"/>
      <c r="D2" s="467"/>
      <c r="E2" s="467"/>
      <c r="F2" s="467"/>
      <c r="G2" s="467"/>
      <c r="H2" s="467"/>
      <c r="I2" s="467"/>
      <c r="J2" s="468"/>
    </row>
    <row r="3" spans="1:24" x14ac:dyDescent="0.2">
      <c r="A3" s="465" t="s">
        <v>42</v>
      </c>
      <c r="B3" s="465"/>
      <c r="C3" s="465"/>
      <c r="D3" s="466" t="s">
        <v>601</v>
      </c>
      <c r="E3" s="467"/>
      <c r="F3" s="467"/>
      <c r="G3" s="467"/>
      <c r="H3" s="467"/>
      <c r="I3" s="467"/>
      <c r="J3" s="468"/>
    </row>
    <row r="4" spans="1:24" x14ac:dyDescent="0.2">
      <c r="A4" s="465" t="s">
        <v>13</v>
      </c>
      <c r="B4" s="465"/>
      <c r="C4" s="465"/>
      <c r="D4" s="469" t="s">
        <v>602</v>
      </c>
      <c r="E4" s="470"/>
      <c r="F4" s="470"/>
      <c r="G4" s="470"/>
      <c r="H4" s="470"/>
      <c r="I4" s="470"/>
      <c r="J4" s="471"/>
    </row>
    <row r="5" spans="1:24" x14ac:dyDescent="0.2">
      <c r="A5" s="465" t="s">
        <v>8</v>
      </c>
      <c r="B5" s="465"/>
      <c r="C5" s="465"/>
      <c r="D5" s="469" t="s">
        <v>603</v>
      </c>
      <c r="E5" s="470"/>
      <c r="F5" s="470"/>
      <c r="G5" s="470"/>
      <c r="H5" s="470"/>
      <c r="I5" s="470"/>
      <c r="J5" s="471"/>
    </row>
    <row r="6" spans="1:24" ht="13.5" thickBot="1" x14ac:dyDescent="0.25">
      <c r="A6" s="465" t="s">
        <v>14</v>
      </c>
      <c r="B6" s="465"/>
      <c r="C6" s="465"/>
      <c r="D6" s="466" t="s">
        <v>604</v>
      </c>
      <c r="E6" s="467"/>
      <c r="F6" s="467"/>
      <c r="G6" s="467"/>
      <c r="H6" s="467"/>
      <c r="I6" s="467"/>
      <c r="J6" s="468"/>
    </row>
    <row r="7" spans="1:24" x14ac:dyDescent="0.2">
      <c r="A7" s="591" t="s">
        <v>605</v>
      </c>
      <c r="B7" s="592"/>
      <c r="C7" s="592"/>
      <c r="D7" s="592"/>
      <c r="E7" s="592"/>
      <c r="F7" s="592"/>
      <c r="G7" s="592"/>
      <c r="H7" s="592"/>
    </row>
    <row r="8" spans="1:24" x14ac:dyDescent="0.2">
      <c r="A8" s="593" t="s">
        <v>606</v>
      </c>
      <c r="B8" s="593"/>
      <c r="C8" s="593"/>
      <c r="D8" s="593"/>
      <c r="E8" s="593"/>
      <c r="F8" s="593"/>
      <c r="G8" s="593"/>
      <c r="H8" s="593"/>
      <c r="I8" s="593"/>
      <c r="J8" s="593"/>
    </row>
    <row r="9" spans="1:24" ht="12.75" customHeight="1" x14ac:dyDescent="0.2">
      <c r="A9" s="594"/>
      <c r="B9" s="594"/>
      <c r="C9" s="594"/>
      <c r="D9" s="594"/>
      <c r="E9" s="594"/>
      <c r="F9" s="594"/>
      <c r="G9" s="594"/>
      <c r="H9" s="594"/>
      <c r="I9" s="594"/>
      <c r="J9" s="594"/>
      <c r="K9" s="457" t="s">
        <v>16</v>
      </c>
      <c r="L9" s="458"/>
      <c r="M9" s="458"/>
      <c r="N9" s="458"/>
      <c r="O9" s="228"/>
      <c r="P9" s="228">
        <v>45016</v>
      </c>
      <c r="Q9" s="251"/>
      <c r="R9" s="457" t="s">
        <v>44</v>
      </c>
      <c r="S9" s="458"/>
      <c r="T9" s="458"/>
      <c r="U9" s="458"/>
      <c r="V9" s="228"/>
      <c r="W9" s="228">
        <v>45107</v>
      </c>
      <c r="X9" s="251"/>
    </row>
    <row r="10" spans="1:24" ht="38.25" x14ac:dyDescent="0.2">
      <c r="A10" s="67" t="s">
        <v>18</v>
      </c>
      <c r="B10" s="99" t="s">
        <v>147</v>
      </c>
      <c r="C10" s="99" t="s">
        <v>148</v>
      </c>
      <c r="D10" s="99" t="s">
        <v>607</v>
      </c>
      <c r="E10" s="100" t="s">
        <v>21</v>
      </c>
      <c r="F10" s="101" t="s">
        <v>608</v>
      </c>
      <c r="G10" s="101" t="s">
        <v>150</v>
      </c>
      <c r="H10" s="67" t="s">
        <v>25</v>
      </c>
      <c r="I10" s="101" t="s">
        <v>26</v>
      </c>
      <c r="J10" s="101" t="s">
        <v>43</v>
      </c>
      <c r="K10" s="237" t="s">
        <v>28</v>
      </c>
      <c r="L10" s="237" t="s">
        <v>29</v>
      </c>
      <c r="M10" s="237" t="s">
        <v>30</v>
      </c>
      <c r="N10" s="243" t="s">
        <v>31</v>
      </c>
      <c r="O10" s="236" t="s">
        <v>32</v>
      </c>
      <c r="P10" s="231" t="s">
        <v>33</v>
      </c>
      <c r="Q10" s="230" t="s">
        <v>34</v>
      </c>
      <c r="R10" s="237" t="s">
        <v>28</v>
      </c>
      <c r="S10" s="237" t="s">
        <v>29</v>
      </c>
      <c r="T10" s="237" t="s">
        <v>30</v>
      </c>
      <c r="U10" s="243" t="s">
        <v>31</v>
      </c>
      <c r="V10" s="236" t="s">
        <v>32</v>
      </c>
      <c r="W10" s="231" t="s">
        <v>33</v>
      </c>
      <c r="X10" s="230" t="s">
        <v>34</v>
      </c>
    </row>
    <row r="11" spans="1:24" ht="76.5" x14ac:dyDescent="0.2">
      <c r="A11" s="595">
        <v>1</v>
      </c>
      <c r="B11" s="586" t="s">
        <v>609</v>
      </c>
      <c r="C11" s="472" t="s">
        <v>610</v>
      </c>
      <c r="D11" s="477">
        <v>0.2</v>
      </c>
      <c r="E11" s="69" t="s">
        <v>611</v>
      </c>
      <c r="F11" s="75">
        <v>0.25</v>
      </c>
      <c r="G11" s="584" t="s">
        <v>612</v>
      </c>
      <c r="H11" s="103" t="s">
        <v>613</v>
      </c>
      <c r="I11" s="104">
        <v>45019</v>
      </c>
      <c r="J11" s="104">
        <v>45275</v>
      </c>
      <c r="K11" s="108"/>
      <c r="L11" s="108"/>
      <c r="M11" s="108"/>
      <c r="N11" s="244">
        <v>0</v>
      </c>
      <c r="O11" s="590">
        <f>(N11*F11*D11)+(N12*F12*D11)+(N13*F13*D11)+(N14*F14*D11)</f>
        <v>5.4400000000000004E-3</v>
      </c>
      <c r="P11" s="55">
        <f>MIN(IF($P$9-$I$11&lt;0,0,($P$9-$I$11)/($J$11-$I$11)),1)</f>
        <v>0</v>
      </c>
      <c r="Q11" s="590">
        <f>(P11*F11*D11)+(P12*F12*D11)+(P13*F13*D11)+(P14*F14*D11)</f>
        <v>3.6363636363636369E-2</v>
      </c>
      <c r="R11" s="70" t="s">
        <v>614</v>
      </c>
      <c r="S11" s="70" t="s">
        <v>615</v>
      </c>
      <c r="T11" s="108" t="s">
        <v>46</v>
      </c>
      <c r="U11" s="421">
        <v>0.28699999999999998</v>
      </c>
      <c r="V11" s="590">
        <f>(U11*F11*D11)+(U12*F12*D11)+(U13*F13*D11)+(U14*F14*D11)</f>
        <v>8.8980000000000004E-2</v>
      </c>
      <c r="W11" s="55">
        <f>MIN(IF($W$9-$I$11&lt;0,0,($W$9-$I$11)/($J$11-$I$11)),1)</f>
        <v>0.34375</v>
      </c>
      <c r="X11" s="590">
        <f>(W11*F11*D11)+(W12*F12*D11)+(W13*F13*D11)+(W14*F14*D11)</f>
        <v>9.115444214876034E-2</v>
      </c>
    </row>
    <row r="12" spans="1:24" ht="76.5" customHeight="1" x14ac:dyDescent="0.2">
      <c r="A12" s="596"/>
      <c r="B12" s="588"/>
      <c r="C12" s="472"/>
      <c r="D12" s="583"/>
      <c r="E12" s="69" t="s">
        <v>616</v>
      </c>
      <c r="F12" s="75">
        <v>0.25</v>
      </c>
      <c r="G12" s="584"/>
      <c r="H12" s="105" t="s">
        <v>617</v>
      </c>
      <c r="I12" s="104">
        <v>44928</v>
      </c>
      <c r="J12" s="73">
        <v>45291</v>
      </c>
      <c r="K12" s="70" t="s">
        <v>618</v>
      </c>
      <c r="L12" s="70" t="s">
        <v>619</v>
      </c>
      <c r="M12" s="108"/>
      <c r="N12" s="244">
        <v>5.8799999999999998E-2</v>
      </c>
      <c r="O12" s="590"/>
      <c r="P12" s="55">
        <f>MIN(IF($P$9-$I$12&lt;0,0,($P$9-$I$12)/($J$12-$I$12)),1)</f>
        <v>0.24242424242424243</v>
      </c>
      <c r="Q12" s="590"/>
      <c r="R12" s="70" t="s">
        <v>620</v>
      </c>
      <c r="S12" s="347" t="s">
        <v>621</v>
      </c>
      <c r="T12" s="108" t="s">
        <v>46</v>
      </c>
      <c r="U12" s="301">
        <v>0.1176</v>
      </c>
      <c r="V12" s="590"/>
      <c r="W12" s="55">
        <f>MIN(IF($W$9-$I$12&lt;0,0,($W$9-$I$12)/($J$12-$I$12)),1)</f>
        <v>0.49311294765840219</v>
      </c>
      <c r="X12" s="590"/>
    </row>
    <row r="13" spans="1:24" ht="63.75" customHeight="1" x14ac:dyDescent="0.2">
      <c r="A13" s="596"/>
      <c r="B13" s="588"/>
      <c r="C13" s="472"/>
      <c r="D13" s="583"/>
      <c r="E13" s="69" t="s">
        <v>622</v>
      </c>
      <c r="F13" s="75">
        <v>0.25</v>
      </c>
      <c r="G13" s="584"/>
      <c r="H13" s="105" t="s">
        <v>623</v>
      </c>
      <c r="I13" s="104">
        <v>44928</v>
      </c>
      <c r="J13" s="73">
        <v>45291</v>
      </c>
      <c r="K13" s="108" t="s">
        <v>47</v>
      </c>
      <c r="L13" s="70" t="s">
        <v>624</v>
      </c>
      <c r="M13" s="108"/>
      <c r="N13" s="244">
        <v>0</v>
      </c>
      <c r="O13" s="590"/>
      <c r="P13" s="55">
        <f>MIN(IF($P$9-$I$13&lt;0,0,($P$9-$I$13)/($J$13-$I$13)),1)</f>
        <v>0.24242424242424243</v>
      </c>
      <c r="Q13" s="590"/>
      <c r="R13" s="70" t="s">
        <v>625</v>
      </c>
      <c r="S13" s="70" t="s">
        <v>626</v>
      </c>
      <c r="T13" s="108" t="s">
        <v>46</v>
      </c>
      <c r="U13" s="244">
        <v>0.5</v>
      </c>
      <c r="V13" s="590"/>
      <c r="W13" s="55">
        <f>MIN(IF($W$9-$I$13&lt;0,0,($W$9-$I$13)/($J$13-$I$13)),1)</f>
        <v>0.49311294765840219</v>
      </c>
      <c r="X13" s="590"/>
    </row>
    <row r="14" spans="1:24" ht="72" customHeight="1" x14ac:dyDescent="0.2">
      <c r="A14" s="597"/>
      <c r="B14" s="588"/>
      <c r="C14" s="472"/>
      <c r="D14" s="583"/>
      <c r="E14" s="69" t="s">
        <v>627</v>
      </c>
      <c r="F14" s="75">
        <v>0.25</v>
      </c>
      <c r="G14" s="584"/>
      <c r="H14" s="35" t="s">
        <v>628</v>
      </c>
      <c r="I14" s="104">
        <v>44928</v>
      </c>
      <c r="J14" s="73">
        <v>45291</v>
      </c>
      <c r="K14" s="70" t="s">
        <v>629</v>
      </c>
      <c r="L14" s="70" t="s">
        <v>630</v>
      </c>
      <c r="M14" s="108"/>
      <c r="N14" s="244">
        <v>0.05</v>
      </c>
      <c r="O14" s="590"/>
      <c r="P14" s="55">
        <f>MIN(IF($P$9-$I$14&lt;0,0,($P$9-$I$14)/($J$14-$I$14)),1)</f>
        <v>0.24242424242424243</v>
      </c>
      <c r="Q14" s="590"/>
      <c r="R14" s="70" t="s">
        <v>631</v>
      </c>
      <c r="S14" s="70" t="s">
        <v>632</v>
      </c>
      <c r="T14" s="70" t="s">
        <v>633</v>
      </c>
      <c r="U14" s="421">
        <v>0.875</v>
      </c>
      <c r="V14" s="590"/>
      <c r="W14" s="55">
        <f>MIN(IF($W$9-$I$14&lt;0,0,($W$9-$I$14)/($J$14-$I$14)),1)</f>
        <v>0.49311294765840219</v>
      </c>
      <c r="X14" s="590"/>
    </row>
    <row r="15" spans="1:24" ht="63.75" x14ac:dyDescent="0.2">
      <c r="A15" s="106">
        <v>2</v>
      </c>
      <c r="B15" s="588"/>
      <c r="C15" s="69" t="s">
        <v>634</v>
      </c>
      <c r="D15" s="107">
        <v>0.2</v>
      </c>
      <c r="E15" s="69" t="s">
        <v>635</v>
      </c>
      <c r="F15" s="75">
        <v>1</v>
      </c>
      <c r="G15" s="16" t="s">
        <v>612</v>
      </c>
      <c r="H15" s="16" t="s">
        <v>636</v>
      </c>
      <c r="I15" s="76">
        <v>45078</v>
      </c>
      <c r="J15" s="76">
        <v>45291</v>
      </c>
      <c r="K15" s="70" t="s">
        <v>47</v>
      </c>
      <c r="L15" s="11" t="s">
        <v>637</v>
      </c>
      <c r="M15" s="235"/>
      <c r="N15" s="244">
        <v>0</v>
      </c>
      <c r="O15" s="55">
        <f>+N15*F15*D15</f>
        <v>0</v>
      </c>
      <c r="P15" s="55">
        <f>MIN(IF($P$9-$I$15&lt;0,0,($P$9-$I$15)/($J$15-$I$15)),1)</f>
        <v>0</v>
      </c>
      <c r="Q15" s="55">
        <f>+P15*F15*D15</f>
        <v>0</v>
      </c>
      <c r="R15" s="425"/>
      <c r="S15" s="427" t="s">
        <v>638</v>
      </c>
      <c r="T15" s="446" t="s">
        <v>48</v>
      </c>
      <c r="U15" s="426"/>
      <c r="V15" s="55">
        <f>+U15*F15*D15</f>
        <v>0</v>
      </c>
      <c r="W15" s="55">
        <f>MIN(IF($W$9-$I$15&lt;0,0,($W$9-$I$15)/($J$15-$I$15)),1)</f>
        <v>0.13615023474178403</v>
      </c>
      <c r="X15" s="55">
        <f>+W15*F15*D15</f>
        <v>2.7230046948356807E-2</v>
      </c>
    </row>
    <row r="16" spans="1:24" ht="76.5" customHeight="1" x14ac:dyDescent="0.2">
      <c r="A16" s="557">
        <v>3</v>
      </c>
      <c r="B16" s="586" t="s">
        <v>639</v>
      </c>
      <c r="C16" s="517" t="s">
        <v>640</v>
      </c>
      <c r="D16" s="585">
        <v>0.2</v>
      </c>
      <c r="E16" s="110" t="s">
        <v>641</v>
      </c>
      <c r="F16" s="111">
        <v>0.25</v>
      </c>
      <c r="G16" s="486" t="s">
        <v>642</v>
      </c>
      <c r="H16" s="112" t="s">
        <v>643</v>
      </c>
      <c r="I16" s="76">
        <v>44928</v>
      </c>
      <c r="J16" s="76">
        <v>45000</v>
      </c>
      <c r="K16" s="70" t="s">
        <v>644</v>
      </c>
      <c r="L16" s="11" t="s">
        <v>645</v>
      </c>
      <c r="M16" s="235"/>
      <c r="N16" s="244">
        <v>1</v>
      </c>
      <c r="O16" s="590">
        <f>(N16*F16*D16)+(N17*F17*D16)+(N18*F18*D16)+(N19*F19*D16)</f>
        <v>0.17</v>
      </c>
      <c r="P16" s="55">
        <f>MIN(IF($P$9-$I$16&lt;0,0,($P$9-$I$16)/($J$16-$I$16)),1)</f>
        <v>1</v>
      </c>
      <c r="Q16" s="590">
        <f>(P16*F16*D16)+(P17*F17*D16)+(P18*F18*D16)+(P19*F19*D16)</f>
        <v>0.15491803278688526</v>
      </c>
      <c r="R16" s="422" t="s">
        <v>47</v>
      </c>
      <c r="S16" s="423" t="s">
        <v>645</v>
      </c>
      <c r="T16" s="447" t="s">
        <v>48</v>
      </c>
      <c r="U16" s="424">
        <v>1</v>
      </c>
      <c r="V16" s="590">
        <f>(U16*F16*D16)+(U17*F17*D16)+(U18*F18*D16)+(U19*F19*D16)</f>
        <v>0.2</v>
      </c>
      <c r="W16" s="55">
        <f>MIN(IF($W$9-$I$16&lt;0,0,($W$9-$I$16)/($J$16-$I$16)),1)</f>
        <v>1</v>
      </c>
      <c r="X16" s="590">
        <f>(W16*F16*D16)+(W17*F17*D16)+(W18*F18*D16)+(W19*F19*D16)</f>
        <v>0.16983606557377051</v>
      </c>
    </row>
    <row r="17" spans="1:24" ht="76.5" x14ac:dyDescent="0.2">
      <c r="A17" s="557"/>
      <c r="B17" s="588"/>
      <c r="C17" s="589"/>
      <c r="D17" s="585"/>
      <c r="E17" s="110" t="s">
        <v>646</v>
      </c>
      <c r="F17" s="111">
        <v>0.25</v>
      </c>
      <c r="G17" s="486"/>
      <c r="H17" s="112" t="s">
        <v>647</v>
      </c>
      <c r="I17" s="76">
        <v>44928</v>
      </c>
      <c r="J17" s="76">
        <v>44985</v>
      </c>
      <c r="K17" s="70" t="s">
        <v>47</v>
      </c>
      <c r="L17" s="11" t="s">
        <v>648</v>
      </c>
      <c r="M17" s="235"/>
      <c r="N17" s="244">
        <v>1</v>
      </c>
      <c r="O17" s="590"/>
      <c r="P17" s="55">
        <f>MIN(IF($P$9-$I$17&lt;0,0,($P$9-$I$17)/($J$17-$I$17)),1)</f>
        <v>1</v>
      </c>
      <c r="Q17" s="590"/>
      <c r="R17" s="422" t="s">
        <v>47</v>
      </c>
      <c r="S17" s="423" t="s">
        <v>648</v>
      </c>
      <c r="T17" s="447" t="s">
        <v>48</v>
      </c>
      <c r="U17" s="424">
        <v>1</v>
      </c>
      <c r="V17" s="590"/>
      <c r="W17" s="55">
        <f>MIN(IF($W$9-$I$17&lt;0,0,($W$9-$I$17)/($J$17-$I$17)),1)</f>
        <v>1</v>
      </c>
      <c r="X17" s="590"/>
    </row>
    <row r="18" spans="1:24" ht="76.5" x14ac:dyDescent="0.2">
      <c r="A18" s="557"/>
      <c r="B18" s="588"/>
      <c r="C18" s="589"/>
      <c r="D18" s="585"/>
      <c r="E18" s="110" t="s">
        <v>649</v>
      </c>
      <c r="F18" s="111">
        <v>0.25</v>
      </c>
      <c r="G18" s="486"/>
      <c r="H18" s="112" t="s">
        <v>650</v>
      </c>
      <c r="I18" s="76">
        <v>44986</v>
      </c>
      <c r="J18" s="76">
        <v>45291</v>
      </c>
      <c r="K18" s="70" t="s">
        <v>651</v>
      </c>
      <c r="L18" s="11" t="s">
        <v>652</v>
      </c>
      <c r="M18" s="235"/>
      <c r="N18" s="244">
        <v>0.5</v>
      </c>
      <c r="O18" s="590"/>
      <c r="P18" s="55">
        <f>MIN(IF($P$9-$I$18&lt;0,0,($P$9-$I$18)/($J$18-$I$18)),1)</f>
        <v>9.8360655737704916E-2</v>
      </c>
      <c r="Q18" s="590"/>
      <c r="R18" s="422" t="s">
        <v>653</v>
      </c>
      <c r="S18" s="423" t="s">
        <v>654</v>
      </c>
      <c r="T18" s="447" t="s">
        <v>46</v>
      </c>
      <c r="U18" s="424">
        <v>1</v>
      </c>
      <c r="V18" s="590"/>
      <c r="W18" s="55">
        <f>MIN(IF($W$9-$I$18&lt;0,0,($W$9-$I$18)/($J$18-$I$18)),1)</f>
        <v>0.39672131147540984</v>
      </c>
      <c r="X18" s="590"/>
    </row>
    <row r="19" spans="1:24" s="225" customFormat="1" ht="135.75" customHeight="1" x14ac:dyDescent="0.2">
      <c r="A19" s="557"/>
      <c r="B19" s="588"/>
      <c r="C19" s="589"/>
      <c r="D19" s="585"/>
      <c r="E19" s="221" t="s">
        <v>655</v>
      </c>
      <c r="F19" s="222">
        <v>0.25</v>
      </c>
      <c r="G19" s="486"/>
      <c r="H19" s="223" t="s">
        <v>656</v>
      </c>
      <c r="I19" s="224">
        <v>44927</v>
      </c>
      <c r="J19" s="224">
        <v>45016</v>
      </c>
      <c r="K19" s="70" t="s">
        <v>657</v>
      </c>
      <c r="L19" s="96" t="s">
        <v>658</v>
      </c>
      <c r="M19" s="252"/>
      <c r="N19" s="244">
        <v>0.9</v>
      </c>
      <c r="O19" s="590"/>
      <c r="P19" s="55">
        <f>MIN(IF($P$9-$I$19&lt;0,0,($P$9-$I$19)/($J$19-$I$19)),1)</f>
        <v>1</v>
      </c>
      <c r="Q19" s="590"/>
      <c r="R19" s="422" t="s">
        <v>653</v>
      </c>
      <c r="S19" s="428" t="s">
        <v>654</v>
      </c>
      <c r="T19" s="447" t="s">
        <v>46</v>
      </c>
      <c r="U19" s="424">
        <v>1</v>
      </c>
      <c r="V19" s="590"/>
      <c r="W19" s="55">
        <f>MIN(IF($W$9-$I$19&lt;0,0,($W$9-$I$19)/($J$19-$I$19)),1)</f>
        <v>1</v>
      </c>
      <c r="X19" s="590"/>
    </row>
    <row r="20" spans="1:24" ht="191.25" x14ac:dyDescent="0.2">
      <c r="A20" s="108">
        <v>4</v>
      </c>
      <c r="B20" s="588"/>
      <c r="C20" s="69" t="s">
        <v>659</v>
      </c>
      <c r="D20" s="102">
        <v>0.2</v>
      </c>
      <c r="E20" s="54" t="s">
        <v>660</v>
      </c>
      <c r="F20" s="111">
        <v>1</v>
      </c>
      <c r="G20" s="72" t="s">
        <v>612</v>
      </c>
      <c r="H20" s="53" t="s">
        <v>661</v>
      </c>
      <c r="I20" s="113">
        <v>44928</v>
      </c>
      <c r="J20" s="113">
        <v>45291</v>
      </c>
      <c r="K20" s="70" t="s">
        <v>662</v>
      </c>
      <c r="L20" s="11" t="s">
        <v>663</v>
      </c>
      <c r="M20" s="235"/>
      <c r="N20" s="244">
        <v>6.5799999999999997E-2</v>
      </c>
      <c r="O20" s="55">
        <f>+N20*F20*D20</f>
        <v>1.316E-2</v>
      </c>
      <c r="P20" s="55">
        <f>MIN(IF($P$9-$I$20&lt;0,0,($P$9-$I$20)/($J$20-$I$20)),1)</f>
        <v>0.24242424242424243</v>
      </c>
      <c r="Q20" s="55">
        <f>+P20*F20*D20</f>
        <v>4.8484848484848492E-2</v>
      </c>
      <c r="R20" s="70" t="s">
        <v>664</v>
      </c>
      <c r="S20" s="348" t="s">
        <v>665</v>
      </c>
      <c r="T20" s="108" t="s">
        <v>46</v>
      </c>
      <c r="U20" s="301">
        <v>0.39290000000000003</v>
      </c>
      <c r="V20" s="55">
        <f>+U20*F20*D20</f>
        <v>7.8580000000000011E-2</v>
      </c>
      <c r="W20" s="55">
        <f>MIN(IF($W$9-$I$20&lt;0,0,($W$9-$I$20)/($J$20-$I$20)),1)</f>
        <v>0.49311294765840219</v>
      </c>
      <c r="X20" s="55">
        <f>+W20*F20*D20</f>
        <v>9.8622589531680446E-2</v>
      </c>
    </row>
    <row r="21" spans="1:24" ht="63.75" x14ac:dyDescent="0.2">
      <c r="A21" s="557">
        <v>5</v>
      </c>
      <c r="B21" s="586" t="s">
        <v>666</v>
      </c>
      <c r="C21" s="514" t="s">
        <v>667</v>
      </c>
      <c r="D21" s="477">
        <v>0.2</v>
      </c>
      <c r="E21" s="72" t="s">
        <v>668</v>
      </c>
      <c r="F21" s="75">
        <v>0.5</v>
      </c>
      <c r="G21" s="70" t="s">
        <v>612</v>
      </c>
      <c r="H21" s="72" t="s">
        <v>669</v>
      </c>
      <c r="I21" s="114">
        <v>44959</v>
      </c>
      <c r="J21" s="114">
        <v>45291</v>
      </c>
      <c r="K21" s="11"/>
      <c r="L21" s="11" t="s">
        <v>670</v>
      </c>
      <c r="M21" s="235"/>
      <c r="N21" s="244">
        <v>0.2</v>
      </c>
      <c r="O21" s="464">
        <f>+(N21*F21*D21)+(N22*F22*D21)</f>
        <v>7.0000000000000007E-2</v>
      </c>
      <c r="P21" s="55">
        <f>MIN(IF($P$9-$I$21&lt;0,0,($P$9-$I$21)/($J$21-$I$21)),1)</f>
        <v>0.1716867469879518</v>
      </c>
      <c r="Q21" s="464">
        <f>+(P21*F21*D21)+(P22*F22*D21)</f>
        <v>4.1411098941219429E-2</v>
      </c>
      <c r="R21" s="11" t="s">
        <v>671</v>
      </c>
      <c r="S21" s="348" t="s">
        <v>672</v>
      </c>
      <c r="T21" s="108" t="s">
        <v>46</v>
      </c>
      <c r="U21" s="244">
        <v>0.6</v>
      </c>
      <c r="V21" s="464">
        <f>+(U21*F21*D21)+(U22*F22*D21)</f>
        <v>0.14400000000000002</v>
      </c>
      <c r="W21" s="55">
        <f>MIN(IF($W$9-$I$21&lt;0,0,($W$9-$I$21)/($J$21-$I$21)),1)</f>
        <v>0.44578313253012047</v>
      </c>
      <c r="X21" s="464">
        <f>+(W21*F21*D21)+(W22*F22*D21)</f>
        <v>9.3889608018852266E-2</v>
      </c>
    </row>
    <row r="22" spans="1:24" ht="63.75" x14ac:dyDescent="0.2">
      <c r="A22" s="557"/>
      <c r="B22" s="587"/>
      <c r="C22" s="515"/>
      <c r="D22" s="478"/>
      <c r="E22" s="69" t="s">
        <v>673</v>
      </c>
      <c r="F22" s="115">
        <v>0.5</v>
      </c>
      <c r="G22" s="74" t="s">
        <v>612</v>
      </c>
      <c r="H22" s="53" t="s">
        <v>674</v>
      </c>
      <c r="I22" s="116">
        <v>44928</v>
      </c>
      <c r="J22" s="116">
        <v>45291</v>
      </c>
      <c r="K22" s="11"/>
      <c r="L22" s="96" t="s">
        <v>675</v>
      </c>
      <c r="M22" s="235"/>
      <c r="N22" s="244">
        <v>0.5</v>
      </c>
      <c r="O22" s="464"/>
      <c r="P22" s="55">
        <f>MIN(IF($P$9-$I$22&lt;0,0,($P$9-$I$22)/($J$22-$I$22)),1)</f>
        <v>0.24242424242424243</v>
      </c>
      <c r="Q22" s="464"/>
      <c r="R22" s="11" t="s">
        <v>676</v>
      </c>
      <c r="S22" s="348" t="s">
        <v>677</v>
      </c>
      <c r="T22" s="108" t="s">
        <v>46</v>
      </c>
      <c r="U22" s="244">
        <v>0.84</v>
      </c>
      <c r="V22" s="464"/>
      <c r="W22" s="55">
        <f>MIN(IF($W$9-$I$22&lt;0,0,($W$9-$I$22)/($J$22-$I$22)),1)</f>
        <v>0.49311294765840219</v>
      </c>
      <c r="X22" s="464"/>
    </row>
    <row r="23" spans="1:24" x14ac:dyDescent="0.2">
      <c r="D23" s="117">
        <f>SUM(D11:D22)</f>
        <v>1</v>
      </c>
      <c r="K23" s="239" t="s">
        <v>41</v>
      </c>
      <c r="L23" s="240"/>
      <c r="M23" s="239"/>
      <c r="N23" s="241">
        <f>(N11*F11*D11)+(N12*F12*D11)+(N13*F13*D11)+(N14*F14*D11)+(N15*F15*D15)+(N16*F16*D16)+(N17*F17*D16)+(N18*F18*D16)+(N19*F19*D16)+(N20*F20*D20)+(N21*F21*D21)+(N22*F22*D21)</f>
        <v>0.2586</v>
      </c>
      <c r="O23" s="242">
        <f>SUM(O11:O22)</f>
        <v>0.25860000000000005</v>
      </c>
      <c r="P23" s="241">
        <f>(P11*F11*D11)+(P12*F12*D11)+(P13*F13*D11)+(P14*F14*D11)+(P15*F15*D15)+(P16*F16*D16)+(P17*F17*D16)+(P18*F18*D16)+(P19*F19*D16)+(P20*F20*D20)+(P21*F21*D21)+(P22*F22*D21)</f>
        <v>0.28117761657658946</v>
      </c>
      <c r="Q23" s="242">
        <f>SUM(Q11:Q22)</f>
        <v>0.28117761657658957</v>
      </c>
      <c r="R23" s="239" t="s">
        <v>41</v>
      </c>
      <c r="S23" s="240"/>
      <c r="T23" s="239"/>
      <c r="U23" s="448">
        <f>(U11*F11*D11)+(U12*F12*D11)+(U13*F13*D11)+(U14*F14*D11)+(U15*F15*D15)+(U16*F16*D16)+(U17*F17*D16)+(U18*F18*D16)+(U19*F19*D16)+(U20*F20*D20)+(U21*F21*D21)+(U22*F22*D21)</f>
        <v>0.51156000000000001</v>
      </c>
      <c r="V23" s="449">
        <f>SUM(V11:V22)</f>
        <v>0.51156000000000001</v>
      </c>
      <c r="W23" s="448">
        <f>(W11*F11*D11)+(W12*F12*D11)+(W13*F13*D11)+(W14*F14*D11)+(W15*F15*D15)+(W16*F16*D16)+(W17*F17*D16)+(W18*F18*D16)+(W19*F19*D16)+(W20*F20*D20)+(W21*F21*D21)+(W22*F22*D21)</f>
        <v>0.48073275222142037</v>
      </c>
      <c r="X23" s="449">
        <f>SUM(X11:X22)</f>
        <v>0.48073275222142037</v>
      </c>
    </row>
  </sheetData>
  <protectedRanges>
    <protectedRange sqref="H10" name="Simulado_1"/>
  </protectedRanges>
  <mergeCells count="39">
    <mergeCell ref="V21:V22"/>
    <mergeCell ref="X21:X22"/>
    <mergeCell ref="R9:U9"/>
    <mergeCell ref="V11:V14"/>
    <mergeCell ref="X11:X14"/>
    <mergeCell ref="V16:V19"/>
    <mergeCell ref="X16:X19"/>
    <mergeCell ref="Q11:Q14"/>
    <mergeCell ref="O16:O19"/>
    <mergeCell ref="Q16:Q19"/>
    <mergeCell ref="O21:O22"/>
    <mergeCell ref="Q21:Q22"/>
    <mergeCell ref="K9:N9"/>
    <mergeCell ref="O11:O14"/>
    <mergeCell ref="A5:C5"/>
    <mergeCell ref="D5:J5"/>
    <mergeCell ref="A2:J2"/>
    <mergeCell ref="A3:C3"/>
    <mergeCell ref="D3:J3"/>
    <mergeCell ref="A4:C4"/>
    <mergeCell ref="D4:J4"/>
    <mergeCell ref="A6:C6"/>
    <mergeCell ref="D6:J6"/>
    <mergeCell ref="A7:H7"/>
    <mergeCell ref="A8:J9"/>
    <mergeCell ref="A11:A14"/>
    <mergeCell ref="B11:B15"/>
    <mergeCell ref="C11:C14"/>
    <mergeCell ref="D11:D14"/>
    <mergeCell ref="G11:G14"/>
    <mergeCell ref="D16:D19"/>
    <mergeCell ref="G16:G19"/>
    <mergeCell ref="A21:A22"/>
    <mergeCell ref="B21:B22"/>
    <mergeCell ref="C21:C22"/>
    <mergeCell ref="D21:D22"/>
    <mergeCell ref="A16:A19"/>
    <mergeCell ref="B16:B20"/>
    <mergeCell ref="C16:C19"/>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DC8D6-5376-4846-B4DB-FD7FD06E6C9C}">
  <dimension ref="A1:X36"/>
  <sheetViews>
    <sheetView topLeftCell="Q20" zoomScale="68" zoomScaleNormal="68" workbookViewId="0">
      <selection activeCell="S10" sqref="S10"/>
    </sheetView>
  </sheetViews>
  <sheetFormatPr baseColWidth="10" defaultColWidth="16.42578125" defaultRowHeight="15" x14ac:dyDescent="0.25"/>
  <cols>
    <col min="1" max="1" width="6.42578125" customWidth="1"/>
    <col min="2" max="2" width="29.42578125" customWidth="1"/>
    <col min="3" max="3" width="11.28515625" customWidth="1"/>
    <col min="4" max="4" width="26.42578125" customWidth="1"/>
    <col min="5" max="5" width="11.5703125" customWidth="1"/>
    <col min="6" max="6" width="22.5703125" customWidth="1"/>
    <col min="7" max="7" width="19.85546875" customWidth="1"/>
    <col min="8" max="8" width="30" customWidth="1"/>
    <col min="9" max="9" width="15.5703125" customWidth="1"/>
    <col min="10" max="10" width="13.5703125" customWidth="1"/>
  </cols>
  <sheetData>
    <row r="1" spans="1:24" ht="15" customHeight="1" x14ac:dyDescent="0.25">
      <c r="A1" s="600" t="s">
        <v>7</v>
      </c>
      <c r="B1" s="600"/>
      <c r="C1" s="600"/>
      <c r="D1" s="600"/>
      <c r="E1" s="600"/>
      <c r="F1" s="600"/>
      <c r="G1" s="600"/>
      <c r="H1" s="600"/>
      <c r="I1" s="600"/>
      <c r="J1" s="600"/>
    </row>
    <row r="2" spans="1:24" ht="15" customHeight="1" x14ac:dyDescent="0.25">
      <c r="A2" s="598" t="s">
        <v>12</v>
      </c>
      <c r="B2" s="598"/>
      <c r="C2" s="598"/>
      <c r="D2" s="601" t="s">
        <v>678</v>
      </c>
      <c r="E2" s="602"/>
      <c r="F2" s="602"/>
      <c r="G2" s="602"/>
      <c r="H2" s="602"/>
      <c r="I2" s="602"/>
      <c r="J2" s="602"/>
    </row>
    <row r="3" spans="1:24" x14ac:dyDescent="0.25">
      <c r="A3" s="598" t="s">
        <v>13</v>
      </c>
      <c r="B3" s="598"/>
      <c r="C3" s="598"/>
      <c r="D3" s="599" t="s">
        <v>679</v>
      </c>
      <c r="E3" s="599"/>
      <c r="F3" s="599"/>
      <c r="G3" s="599"/>
      <c r="H3" s="599"/>
      <c r="I3" s="599"/>
      <c r="J3" s="599"/>
    </row>
    <row r="4" spans="1:24" ht="15" customHeight="1" x14ac:dyDescent="0.25">
      <c r="A4" s="598" t="s">
        <v>8</v>
      </c>
      <c r="B4" s="598"/>
      <c r="C4" s="598"/>
      <c r="D4" s="599" t="s">
        <v>680</v>
      </c>
      <c r="E4" s="599"/>
      <c r="F4" s="599"/>
      <c r="G4" s="599"/>
      <c r="H4" s="599"/>
      <c r="I4" s="599"/>
      <c r="J4" s="599"/>
    </row>
    <row r="5" spans="1:24" ht="15" customHeight="1" x14ac:dyDescent="0.25">
      <c r="A5" s="598" t="s">
        <v>14</v>
      </c>
      <c r="B5" s="598"/>
      <c r="C5" s="598"/>
      <c r="D5" s="599" t="s">
        <v>15</v>
      </c>
      <c r="E5" s="599"/>
      <c r="F5" s="599"/>
      <c r="G5" s="599"/>
      <c r="H5" s="599"/>
      <c r="I5" s="599"/>
      <c r="J5" s="599"/>
    </row>
    <row r="6" spans="1:24" ht="15" customHeight="1" x14ac:dyDescent="0.25">
      <c r="A6" s="600" t="s">
        <v>681</v>
      </c>
      <c r="B6" s="600"/>
      <c r="C6" s="600"/>
      <c r="D6" s="600"/>
      <c r="E6" s="600"/>
      <c r="F6" s="600"/>
      <c r="G6" s="600"/>
      <c r="H6" s="600"/>
      <c r="I6" s="600"/>
      <c r="J6" s="600"/>
      <c r="K6" s="457" t="s">
        <v>16</v>
      </c>
      <c r="L6" s="458"/>
      <c r="M6" s="458"/>
      <c r="N6" s="458"/>
      <c r="O6" s="228"/>
      <c r="P6" s="228">
        <v>45016</v>
      </c>
      <c r="Q6" s="251"/>
      <c r="R6" s="457" t="s">
        <v>682</v>
      </c>
      <c r="S6" s="458"/>
      <c r="T6" s="458"/>
      <c r="U6" s="458"/>
      <c r="V6" s="228"/>
      <c r="W6" s="228">
        <v>45107</v>
      </c>
      <c r="X6" s="251"/>
    </row>
    <row r="7" spans="1:24" ht="51" x14ac:dyDescent="0.25">
      <c r="A7" s="1" t="s">
        <v>18</v>
      </c>
      <c r="B7" s="1" t="s">
        <v>19</v>
      </c>
      <c r="C7" s="1" t="s">
        <v>20</v>
      </c>
      <c r="D7" s="1" t="s">
        <v>21</v>
      </c>
      <c r="E7" s="1" t="s">
        <v>22</v>
      </c>
      <c r="F7" s="1" t="s">
        <v>23</v>
      </c>
      <c r="G7" s="1" t="s">
        <v>24</v>
      </c>
      <c r="H7" s="1" t="s">
        <v>25</v>
      </c>
      <c r="I7" s="1" t="s">
        <v>26</v>
      </c>
      <c r="J7" s="2" t="s">
        <v>27</v>
      </c>
      <c r="K7" s="237" t="s">
        <v>28</v>
      </c>
      <c r="L7" s="237" t="s">
        <v>29</v>
      </c>
      <c r="M7" s="237" t="s">
        <v>30</v>
      </c>
      <c r="N7" s="243" t="s">
        <v>31</v>
      </c>
      <c r="O7" s="236" t="s">
        <v>32</v>
      </c>
      <c r="P7" s="231" t="s">
        <v>33</v>
      </c>
      <c r="Q7" s="230" t="s">
        <v>34</v>
      </c>
      <c r="R7" s="237" t="s">
        <v>28</v>
      </c>
      <c r="S7" s="237" t="s">
        <v>29</v>
      </c>
      <c r="T7" s="237" t="s">
        <v>30</v>
      </c>
      <c r="U7" s="243" t="s">
        <v>31</v>
      </c>
      <c r="V7" s="236" t="s">
        <v>32</v>
      </c>
      <c r="W7" s="231" t="s">
        <v>33</v>
      </c>
      <c r="X7" s="230" t="s">
        <v>34</v>
      </c>
    </row>
    <row r="8" spans="1:24" s="31" customFormat="1" ht="76.5" x14ac:dyDescent="0.25">
      <c r="A8" s="14" t="s">
        <v>35</v>
      </c>
      <c r="B8" s="12" t="s">
        <v>683</v>
      </c>
      <c r="C8" s="13">
        <v>0.1</v>
      </c>
      <c r="D8" s="12" t="s">
        <v>683</v>
      </c>
      <c r="E8" s="13">
        <v>1</v>
      </c>
      <c r="F8" s="14" t="s">
        <v>9</v>
      </c>
      <c r="G8" s="14" t="s">
        <v>36</v>
      </c>
      <c r="H8" s="12" t="s">
        <v>684</v>
      </c>
      <c r="I8" s="18">
        <v>44927</v>
      </c>
      <c r="J8" s="19">
        <v>44956</v>
      </c>
      <c r="K8" s="96" t="s">
        <v>685</v>
      </c>
      <c r="L8" s="96" t="s">
        <v>686</v>
      </c>
      <c r="M8" s="96" t="s">
        <v>686</v>
      </c>
      <c r="N8" s="244">
        <v>1</v>
      </c>
      <c r="O8" s="55">
        <f>+N8*E8*C8</f>
        <v>0.1</v>
      </c>
      <c r="P8" s="55">
        <f>MIN(IF($P$6-$I$8&lt;0,0,($P$6-$I$8)/($J$8-$I$8)),1)</f>
        <v>1</v>
      </c>
      <c r="Q8" s="238">
        <f t="shared" ref="Q8:Q21" si="0">+P8*E8*C8</f>
        <v>0.1</v>
      </c>
      <c r="R8" s="96" t="s">
        <v>685</v>
      </c>
      <c r="S8" s="96" t="s">
        <v>686</v>
      </c>
      <c r="T8" s="96" t="s">
        <v>686</v>
      </c>
      <c r="U8" s="244">
        <v>1</v>
      </c>
      <c r="V8" s="55">
        <f t="shared" ref="V8:V21" si="1">+U8*E8*C8</f>
        <v>0.1</v>
      </c>
      <c r="W8" s="55">
        <f>MIN(IF($W$6-$I$8&lt;0,0,($W$6-$I$8)/($J$8-$I$8)),1)</f>
        <v>1</v>
      </c>
      <c r="X8" s="238">
        <f>+W8*E8*C8</f>
        <v>0.1</v>
      </c>
    </row>
    <row r="9" spans="1:24" ht="255" x14ac:dyDescent="0.25">
      <c r="A9" s="20" t="s">
        <v>687</v>
      </c>
      <c r="B9" s="21" t="s">
        <v>688</v>
      </c>
      <c r="C9" s="22">
        <v>0.06</v>
      </c>
      <c r="D9" s="21" t="s">
        <v>688</v>
      </c>
      <c r="E9" s="22">
        <v>1</v>
      </c>
      <c r="F9" s="20" t="s">
        <v>9</v>
      </c>
      <c r="G9" s="20" t="s">
        <v>36</v>
      </c>
      <c r="H9" s="21" t="s">
        <v>689</v>
      </c>
      <c r="I9" s="23">
        <v>44958</v>
      </c>
      <c r="J9" s="3">
        <v>45291</v>
      </c>
      <c r="K9" s="96" t="s">
        <v>690</v>
      </c>
      <c r="L9" s="96" t="s">
        <v>691</v>
      </c>
      <c r="M9" s="96" t="s">
        <v>691</v>
      </c>
      <c r="N9" s="244">
        <v>0.17</v>
      </c>
      <c r="O9" s="55">
        <f t="shared" ref="O9:O19" si="2">+N9*E9*C9</f>
        <v>1.0200000000000001E-2</v>
      </c>
      <c r="P9" s="55">
        <f>MIN(IF($P$6-$I$9&lt;0,0,($P$6-$I$9)/($J$9-$I$9)),1)</f>
        <v>0.17417417417417416</v>
      </c>
      <c r="Q9" s="238">
        <f t="shared" si="0"/>
        <v>1.045045045045045E-2</v>
      </c>
      <c r="R9" s="96" t="s">
        <v>692</v>
      </c>
      <c r="S9" s="96" t="s">
        <v>693</v>
      </c>
      <c r="T9" s="96" t="s">
        <v>693</v>
      </c>
      <c r="U9" s="244">
        <v>0.5</v>
      </c>
      <c r="V9" s="55">
        <f t="shared" si="1"/>
        <v>0.03</v>
      </c>
      <c r="W9" s="55">
        <f>MIN(IF($W$6-$I$9&lt;0,0,($W$6-$I$9)/($J$9-$I$9)),1)</f>
        <v>0.44744744744744747</v>
      </c>
      <c r="X9" s="238">
        <f>+W9*E9*C9</f>
        <v>2.6846846846846847E-2</v>
      </c>
    </row>
    <row r="10" spans="1:24" ht="178.5" x14ac:dyDescent="0.25">
      <c r="A10" s="20">
        <v>3</v>
      </c>
      <c r="B10" s="21" t="s">
        <v>694</v>
      </c>
      <c r="C10" s="22">
        <v>0.06</v>
      </c>
      <c r="D10" s="21" t="s">
        <v>694</v>
      </c>
      <c r="E10" s="22">
        <v>1</v>
      </c>
      <c r="F10" s="20" t="s">
        <v>9</v>
      </c>
      <c r="G10" s="20" t="s">
        <v>9</v>
      </c>
      <c r="H10" s="21" t="s">
        <v>695</v>
      </c>
      <c r="I10" s="23">
        <v>44927</v>
      </c>
      <c r="J10" s="3">
        <v>45291</v>
      </c>
      <c r="K10" s="96" t="s">
        <v>696</v>
      </c>
      <c r="L10" s="96" t="s">
        <v>697</v>
      </c>
      <c r="M10" s="96" t="s">
        <v>697</v>
      </c>
      <c r="N10" s="244">
        <v>0.25</v>
      </c>
      <c r="O10" s="55">
        <f t="shared" si="2"/>
        <v>1.4999999999999999E-2</v>
      </c>
      <c r="P10" s="55">
        <f>MIN(IF($P$6-$I$10&lt;0,0,($P$6-$I$10)/($J$10-$I$10)),1)</f>
        <v>0.2445054945054945</v>
      </c>
      <c r="Q10" s="238">
        <f t="shared" si="0"/>
        <v>1.467032967032967E-2</v>
      </c>
      <c r="R10" s="96" t="s">
        <v>698</v>
      </c>
      <c r="S10" s="96" t="s">
        <v>699</v>
      </c>
      <c r="T10" s="96" t="s">
        <v>699</v>
      </c>
      <c r="U10" s="244">
        <v>0.5</v>
      </c>
      <c r="V10" s="55">
        <f t="shared" si="1"/>
        <v>0.03</v>
      </c>
      <c r="W10" s="55">
        <f>MIN(IF($W$6-$I$10&lt;0,0,($W$6-$I$10)/($J$10-$I$10)),1)</f>
        <v>0.49450549450549453</v>
      </c>
      <c r="X10" s="238">
        <f t="shared" ref="X10:X21" si="3">+W10*E10*C10</f>
        <v>2.9670329670329669E-2</v>
      </c>
    </row>
    <row r="11" spans="1:24" s="31" customFormat="1" ht="158.25" customHeight="1" x14ac:dyDescent="0.25">
      <c r="A11" s="14">
        <v>4</v>
      </c>
      <c r="B11" s="12" t="s">
        <v>700</v>
      </c>
      <c r="C11" s="13">
        <v>0.1</v>
      </c>
      <c r="D11" s="12" t="s">
        <v>700</v>
      </c>
      <c r="E11" s="13">
        <v>1</v>
      </c>
      <c r="F11" s="14" t="s">
        <v>9</v>
      </c>
      <c r="G11" s="14" t="s">
        <v>36</v>
      </c>
      <c r="H11" s="12" t="s">
        <v>701</v>
      </c>
      <c r="I11" s="18">
        <v>44927</v>
      </c>
      <c r="J11" s="19">
        <v>45291</v>
      </c>
      <c r="K11" s="349" t="s">
        <v>702</v>
      </c>
      <c r="L11" s="349" t="s">
        <v>703</v>
      </c>
      <c r="M11" s="349" t="s">
        <v>703</v>
      </c>
      <c r="N11" s="301">
        <v>7.1400000000000005E-2</v>
      </c>
      <c r="O11" s="55">
        <f t="shared" si="2"/>
        <v>7.1400000000000005E-3</v>
      </c>
      <c r="P11" s="55">
        <f>MIN(IF($P$6-$I$11&lt;0,0,($P$6-$I$11)/($J$11-$I$11)),1)</f>
        <v>0.2445054945054945</v>
      </c>
      <c r="Q11" s="238">
        <f t="shared" si="0"/>
        <v>2.445054945054945E-2</v>
      </c>
      <c r="R11" s="349" t="s">
        <v>704</v>
      </c>
      <c r="S11" s="349" t="s">
        <v>705</v>
      </c>
      <c r="T11" s="349" t="s">
        <v>705</v>
      </c>
      <c r="U11" s="244">
        <v>0.43</v>
      </c>
      <c r="V11" s="55">
        <f t="shared" si="1"/>
        <v>4.3000000000000003E-2</v>
      </c>
      <c r="W11" s="55">
        <f>MIN(IF($W$6-$I$11&lt;0,0,($W$6-$I$11)/($J$11-$I$11)),1)</f>
        <v>0.49450549450549453</v>
      </c>
      <c r="X11" s="238">
        <f t="shared" si="3"/>
        <v>4.9450549450549455E-2</v>
      </c>
    </row>
    <row r="12" spans="1:24" ht="153" x14ac:dyDescent="0.25">
      <c r="A12" s="24">
        <v>5</v>
      </c>
      <c r="B12" s="25" t="s">
        <v>706</v>
      </c>
      <c r="C12" s="26">
        <v>0.06</v>
      </c>
      <c r="D12" s="21" t="s">
        <v>706</v>
      </c>
      <c r="E12" s="26">
        <v>1</v>
      </c>
      <c r="F12" s="20" t="s">
        <v>9</v>
      </c>
      <c r="G12" s="20" t="s">
        <v>36</v>
      </c>
      <c r="H12" s="21" t="s">
        <v>707</v>
      </c>
      <c r="I12" s="23">
        <v>44927</v>
      </c>
      <c r="J12" s="3">
        <v>45291</v>
      </c>
      <c r="K12" s="96" t="s">
        <v>708</v>
      </c>
      <c r="L12" s="96" t="s">
        <v>709</v>
      </c>
      <c r="M12" s="96" t="s">
        <v>709</v>
      </c>
      <c r="N12" s="244">
        <v>0.66</v>
      </c>
      <c r="O12" s="55">
        <f t="shared" si="2"/>
        <v>3.9600000000000003E-2</v>
      </c>
      <c r="P12" s="55">
        <f>MIN(IF($P$6-$I$12&lt;0,0,($P$6-$I$12)/($J$12-$I$12)),1)</f>
        <v>0.2445054945054945</v>
      </c>
      <c r="Q12" s="238">
        <f t="shared" si="0"/>
        <v>1.467032967032967E-2</v>
      </c>
      <c r="R12" s="96" t="s">
        <v>710</v>
      </c>
      <c r="S12" s="96" t="s">
        <v>711</v>
      </c>
      <c r="T12" s="96" t="s">
        <v>711</v>
      </c>
      <c r="U12" s="244">
        <v>1</v>
      </c>
      <c r="V12" s="55">
        <f t="shared" si="1"/>
        <v>0.06</v>
      </c>
      <c r="W12" s="55">
        <f>MIN(IF($W$6-$I$12&lt;0,0,($W$6-$I$12)/($J$12-$I$12)),1)</f>
        <v>0.49450549450549453</v>
      </c>
      <c r="X12" s="238">
        <f t="shared" si="3"/>
        <v>2.9670329670329669E-2</v>
      </c>
    </row>
    <row r="13" spans="1:24" ht="306" x14ac:dyDescent="0.25">
      <c r="A13" s="20">
        <v>6</v>
      </c>
      <c r="B13" s="21" t="s">
        <v>712</v>
      </c>
      <c r="C13" s="22">
        <v>0.06</v>
      </c>
      <c r="D13" s="21" t="s">
        <v>712</v>
      </c>
      <c r="E13" s="22">
        <v>1</v>
      </c>
      <c r="F13" s="20" t="s">
        <v>9</v>
      </c>
      <c r="G13" s="20" t="s">
        <v>713</v>
      </c>
      <c r="H13" s="21" t="s">
        <v>714</v>
      </c>
      <c r="I13" s="23">
        <v>44927</v>
      </c>
      <c r="J13" s="3">
        <v>45107</v>
      </c>
      <c r="K13" s="96" t="s">
        <v>715</v>
      </c>
      <c r="L13" s="96" t="s">
        <v>716</v>
      </c>
      <c r="M13" s="96" t="s">
        <v>716</v>
      </c>
      <c r="N13" s="244">
        <v>0.5</v>
      </c>
      <c r="O13" s="55">
        <f t="shared" si="2"/>
        <v>0.03</v>
      </c>
      <c r="P13" s="55">
        <f>MIN(IF($P$6-$I$13&lt;0,0,($P$6-$I$13)/($J$13-$I$13)),1)</f>
        <v>0.49444444444444446</v>
      </c>
      <c r="Q13" s="238">
        <f t="shared" si="0"/>
        <v>2.9666666666666668E-2</v>
      </c>
      <c r="R13" s="96" t="s">
        <v>717</v>
      </c>
      <c r="S13" s="96" t="s">
        <v>718</v>
      </c>
      <c r="T13" s="96" t="s">
        <v>718</v>
      </c>
      <c r="U13" s="244">
        <v>1</v>
      </c>
      <c r="V13" s="55">
        <f t="shared" si="1"/>
        <v>0.06</v>
      </c>
      <c r="W13" s="55">
        <f>MIN(IF($W$6-$I$13&lt;0,0,($W$6-$I$13)/($J$13-$I$13)),1)</f>
        <v>1</v>
      </c>
      <c r="X13" s="238">
        <f t="shared" si="3"/>
        <v>0.06</v>
      </c>
    </row>
    <row r="14" spans="1:24" ht="202.5" customHeight="1" x14ac:dyDescent="0.25">
      <c r="A14" s="20">
        <v>7</v>
      </c>
      <c r="B14" s="21" t="s">
        <v>719</v>
      </c>
      <c r="C14" s="22">
        <v>0.06</v>
      </c>
      <c r="D14" s="21" t="s">
        <v>719</v>
      </c>
      <c r="E14" s="22">
        <v>1</v>
      </c>
      <c r="F14" s="20" t="s">
        <v>9</v>
      </c>
      <c r="G14" s="20" t="s">
        <v>36</v>
      </c>
      <c r="H14" s="21" t="s">
        <v>720</v>
      </c>
      <c r="I14" s="23">
        <v>45017</v>
      </c>
      <c r="J14" s="3">
        <v>45291</v>
      </c>
      <c r="K14" s="96" t="s">
        <v>721</v>
      </c>
      <c r="L14" s="96" t="s">
        <v>722</v>
      </c>
      <c r="M14" s="96" t="s">
        <v>722</v>
      </c>
      <c r="N14" s="244">
        <v>0.25</v>
      </c>
      <c r="O14" s="55">
        <f t="shared" si="2"/>
        <v>1.4999999999999999E-2</v>
      </c>
      <c r="P14" s="55">
        <f>MIN(IF($P$6-$I$14&lt;0,0,($P$6-$I$14)/($J$14-$I$14)),1)</f>
        <v>0</v>
      </c>
      <c r="Q14" s="238">
        <f t="shared" si="0"/>
        <v>0</v>
      </c>
      <c r="R14" s="377" t="s">
        <v>723</v>
      </c>
      <c r="S14" s="96" t="s">
        <v>724</v>
      </c>
      <c r="T14" s="96" t="s">
        <v>724</v>
      </c>
      <c r="U14" s="244">
        <v>0.5</v>
      </c>
      <c r="V14" s="55">
        <f t="shared" si="1"/>
        <v>0.03</v>
      </c>
      <c r="W14" s="55">
        <f>MIN(IF($W$6-$I$14&lt;0,0,($W$6-$I$14)/($J$14-$I$14)),1)</f>
        <v>0.32846715328467152</v>
      </c>
      <c r="X14" s="238">
        <f t="shared" si="3"/>
        <v>1.9708029197080291E-2</v>
      </c>
    </row>
    <row r="15" spans="1:24" s="31" customFormat="1" ht="258" customHeight="1" x14ac:dyDescent="0.25">
      <c r="A15" s="14">
        <v>8</v>
      </c>
      <c r="B15" s="12" t="s">
        <v>725</v>
      </c>
      <c r="C15" s="13">
        <v>0.1</v>
      </c>
      <c r="D15" s="12" t="s">
        <v>726</v>
      </c>
      <c r="E15" s="13">
        <v>1</v>
      </c>
      <c r="F15" s="14" t="s">
        <v>9</v>
      </c>
      <c r="G15" s="14" t="s">
        <v>36</v>
      </c>
      <c r="H15" s="12" t="s">
        <v>727</v>
      </c>
      <c r="I15" s="18">
        <v>44958</v>
      </c>
      <c r="J15" s="19">
        <v>45291</v>
      </c>
      <c r="K15" s="349" t="s">
        <v>728</v>
      </c>
      <c r="L15" s="349" t="s">
        <v>729</v>
      </c>
      <c r="M15" s="349" t="s">
        <v>729</v>
      </c>
      <c r="N15" s="244">
        <v>0.17</v>
      </c>
      <c r="O15" s="55">
        <f t="shared" si="2"/>
        <v>1.7000000000000001E-2</v>
      </c>
      <c r="P15" s="55">
        <f>MIN(IF($P$6-$I$15&lt;0,0,($P$6-$I$15)/($J$15-$I$15)),1)</f>
        <v>0.17417417417417416</v>
      </c>
      <c r="Q15" s="238">
        <f t="shared" si="0"/>
        <v>1.7417417417417418E-2</v>
      </c>
      <c r="R15" s="349" t="s">
        <v>730</v>
      </c>
      <c r="S15" s="349" t="s">
        <v>731</v>
      </c>
      <c r="T15" s="349" t="s">
        <v>731</v>
      </c>
      <c r="U15" s="244">
        <v>0.5</v>
      </c>
      <c r="V15" s="55">
        <f t="shared" si="1"/>
        <v>0.05</v>
      </c>
      <c r="W15" s="55">
        <f>MIN(IF($W$6-$I$15&lt;0,0,($W$6-$I$15)/($J$15-$I$15)),1)</f>
        <v>0.44744744744744747</v>
      </c>
      <c r="X15" s="238">
        <f t="shared" si="3"/>
        <v>4.4744744744744748E-2</v>
      </c>
    </row>
    <row r="16" spans="1:24" ht="191.25" x14ac:dyDescent="0.25">
      <c r="A16" s="27">
        <v>9</v>
      </c>
      <c r="B16" s="28" t="s">
        <v>732</v>
      </c>
      <c r="C16" s="29">
        <v>0.06</v>
      </c>
      <c r="D16" s="28" t="s">
        <v>732</v>
      </c>
      <c r="E16" s="29">
        <v>1</v>
      </c>
      <c r="F16" s="27" t="s">
        <v>9</v>
      </c>
      <c r="G16" s="27" t="s">
        <v>733</v>
      </c>
      <c r="H16" s="28" t="s">
        <v>734</v>
      </c>
      <c r="I16" s="30">
        <v>44927</v>
      </c>
      <c r="J16" s="3">
        <v>45291</v>
      </c>
      <c r="K16" s="96" t="s">
        <v>735</v>
      </c>
      <c r="L16" s="96" t="s">
        <v>736</v>
      </c>
      <c r="M16" s="96" t="s">
        <v>736</v>
      </c>
      <c r="N16" s="244">
        <v>0.25</v>
      </c>
      <c r="O16" s="55">
        <f t="shared" si="2"/>
        <v>1.4999999999999999E-2</v>
      </c>
      <c r="P16" s="55">
        <f>MIN(IF($P$6-$I$16&lt;0,0,($P$6-$I$16)/($J$16-$I$16)),1)</f>
        <v>0.2445054945054945</v>
      </c>
      <c r="Q16" s="238">
        <f t="shared" si="0"/>
        <v>1.467032967032967E-2</v>
      </c>
      <c r="R16" s="96" t="s">
        <v>737</v>
      </c>
      <c r="S16" s="96" t="s">
        <v>738</v>
      </c>
      <c r="T16" s="96" t="s">
        <v>738</v>
      </c>
      <c r="U16" s="244">
        <v>0.5</v>
      </c>
      <c r="V16" s="55">
        <f t="shared" si="1"/>
        <v>0.03</v>
      </c>
      <c r="W16" s="55">
        <f>MIN(IF($W$6-$I$16&lt;0,0,($W$6-$I$16)/($J$16-$I$16)),1)</f>
        <v>0.49450549450549453</v>
      </c>
      <c r="X16" s="238">
        <f t="shared" si="3"/>
        <v>2.9670329670329669E-2</v>
      </c>
    </row>
    <row r="17" spans="1:24" ht="395.25" x14ac:dyDescent="0.25">
      <c r="A17" s="27">
        <v>10</v>
      </c>
      <c r="B17" s="28" t="s">
        <v>739</v>
      </c>
      <c r="C17" s="29">
        <v>0.06</v>
      </c>
      <c r="D17" s="28" t="s">
        <v>739</v>
      </c>
      <c r="E17" s="29">
        <v>1</v>
      </c>
      <c r="F17" s="27" t="s">
        <v>9</v>
      </c>
      <c r="G17" s="27" t="s">
        <v>740</v>
      </c>
      <c r="H17" s="28" t="s">
        <v>741</v>
      </c>
      <c r="I17" s="30">
        <v>45017</v>
      </c>
      <c r="J17" s="3">
        <v>45291</v>
      </c>
      <c r="K17" s="96" t="s">
        <v>742</v>
      </c>
      <c r="L17" s="96" t="s">
        <v>743</v>
      </c>
      <c r="M17" s="96" t="s">
        <v>743</v>
      </c>
      <c r="N17" s="244">
        <v>0.25</v>
      </c>
      <c r="O17" s="55">
        <f t="shared" si="2"/>
        <v>1.4999999999999999E-2</v>
      </c>
      <c r="P17" s="55">
        <f>MIN(IF($P$6-$I$17&lt;0,0,($P$6-$I$17)/($J$17-$I$17)),1)</f>
        <v>0</v>
      </c>
      <c r="Q17" s="238">
        <f t="shared" si="0"/>
        <v>0</v>
      </c>
      <c r="R17" s="96" t="s">
        <v>744</v>
      </c>
      <c r="S17" s="96" t="s">
        <v>745</v>
      </c>
      <c r="T17" s="96" t="s">
        <v>745</v>
      </c>
      <c r="U17" s="244">
        <v>0.5</v>
      </c>
      <c r="V17" s="55">
        <f t="shared" si="1"/>
        <v>0.03</v>
      </c>
      <c r="W17" s="55">
        <f>MIN(IF($W$6-$I$17&lt;0,0,($W$6-$I$17)/($J$17-$I$17)),1)</f>
        <v>0.32846715328467152</v>
      </c>
      <c r="X17" s="238">
        <f t="shared" si="3"/>
        <v>1.9708029197080291E-2</v>
      </c>
    </row>
    <row r="18" spans="1:24" ht="280.5" x14ac:dyDescent="0.25">
      <c r="A18" s="27">
        <v>11</v>
      </c>
      <c r="B18" s="28" t="s">
        <v>746</v>
      </c>
      <c r="C18" s="29">
        <v>0.06</v>
      </c>
      <c r="D18" s="28" t="s">
        <v>746</v>
      </c>
      <c r="E18" s="29">
        <v>1</v>
      </c>
      <c r="F18" s="27" t="s">
        <v>9</v>
      </c>
      <c r="G18" s="27" t="s">
        <v>747</v>
      </c>
      <c r="H18" s="28" t="s">
        <v>748</v>
      </c>
      <c r="I18" s="30">
        <v>45017</v>
      </c>
      <c r="J18" s="3">
        <v>45291</v>
      </c>
      <c r="K18" s="96" t="s">
        <v>749</v>
      </c>
      <c r="L18" s="96" t="s">
        <v>749</v>
      </c>
      <c r="M18" s="96" t="s">
        <v>749</v>
      </c>
      <c r="N18" s="244">
        <v>0</v>
      </c>
      <c r="O18" s="55">
        <f t="shared" si="2"/>
        <v>0</v>
      </c>
      <c r="P18" s="55">
        <f>MIN(IF($P$6-$I$18&lt;0,0,($P$6-$I$18)/($J$18-$I$18)),1)</f>
        <v>0</v>
      </c>
      <c r="Q18" s="238">
        <f t="shared" si="0"/>
        <v>0</v>
      </c>
      <c r="R18" s="96" t="s">
        <v>750</v>
      </c>
      <c r="S18" s="96" t="s">
        <v>751</v>
      </c>
      <c r="T18" s="96" t="s">
        <v>751</v>
      </c>
      <c r="U18" s="244">
        <v>0.33</v>
      </c>
      <c r="V18" s="55">
        <f t="shared" si="1"/>
        <v>1.9800000000000002E-2</v>
      </c>
      <c r="W18" s="55">
        <f>MIN(IF($W$6-$I$18&lt;0,0,($W$6-$I$18)/($J$18-$I$18)),1)</f>
        <v>0.32846715328467152</v>
      </c>
      <c r="X18" s="238">
        <f t="shared" si="3"/>
        <v>1.9708029197080291E-2</v>
      </c>
    </row>
    <row r="19" spans="1:24" s="31" customFormat="1" ht="140.25" x14ac:dyDescent="0.25">
      <c r="A19" s="14">
        <v>12</v>
      </c>
      <c r="B19" s="12" t="s">
        <v>752</v>
      </c>
      <c r="C19" s="13">
        <v>0.1</v>
      </c>
      <c r="D19" s="12" t="s">
        <v>752</v>
      </c>
      <c r="E19" s="13">
        <v>1</v>
      </c>
      <c r="F19" s="14" t="s">
        <v>9</v>
      </c>
      <c r="G19" s="14" t="s">
        <v>36</v>
      </c>
      <c r="H19" s="12" t="s">
        <v>753</v>
      </c>
      <c r="I19" s="18">
        <v>45200</v>
      </c>
      <c r="J19" s="19">
        <v>45260</v>
      </c>
      <c r="K19" s="96" t="s">
        <v>749</v>
      </c>
      <c r="L19" s="96" t="s">
        <v>749</v>
      </c>
      <c r="M19" s="96" t="s">
        <v>749</v>
      </c>
      <c r="N19" s="244">
        <v>0</v>
      </c>
      <c r="O19" s="55">
        <f t="shared" si="2"/>
        <v>0</v>
      </c>
      <c r="P19" s="55">
        <f>MIN(IF($P$6-$I$19&lt;0,0,($P$6-$I$19)/($J$19-$I$19)),1)</f>
        <v>0</v>
      </c>
      <c r="Q19" s="238">
        <f t="shared" si="0"/>
        <v>0</v>
      </c>
      <c r="R19" s="96" t="s">
        <v>47</v>
      </c>
      <c r="S19" s="96" t="s">
        <v>754</v>
      </c>
      <c r="T19" s="96" t="s">
        <v>754</v>
      </c>
      <c r="U19" s="244">
        <v>0</v>
      </c>
      <c r="V19" s="55">
        <f t="shared" si="1"/>
        <v>0</v>
      </c>
      <c r="W19" s="55">
        <f>MIN(IF($W$6-$I$19&lt;0,0,($W$6-$I$19)/($J$19-$I$19)),1)</f>
        <v>0</v>
      </c>
      <c r="X19" s="238">
        <f t="shared" si="3"/>
        <v>0</v>
      </c>
    </row>
    <row r="20" spans="1:24" ht="280.5" x14ac:dyDescent="0.25">
      <c r="A20" s="20">
        <v>13</v>
      </c>
      <c r="B20" s="21" t="s">
        <v>755</v>
      </c>
      <c r="C20" s="22">
        <v>0.06</v>
      </c>
      <c r="D20" s="21" t="s">
        <v>755</v>
      </c>
      <c r="E20" s="22">
        <v>1</v>
      </c>
      <c r="F20" s="20" t="s">
        <v>9</v>
      </c>
      <c r="G20" s="20" t="s">
        <v>9</v>
      </c>
      <c r="H20" s="21" t="s">
        <v>756</v>
      </c>
      <c r="I20" s="23">
        <v>44927</v>
      </c>
      <c r="J20" s="3">
        <v>45291</v>
      </c>
      <c r="K20" s="96" t="s">
        <v>757</v>
      </c>
      <c r="L20" s="96" t="s">
        <v>758</v>
      </c>
      <c r="M20" s="96" t="s">
        <v>758</v>
      </c>
      <c r="N20" s="244">
        <v>0.25</v>
      </c>
      <c r="O20" s="55">
        <f>+N20*E20*C20</f>
        <v>1.4999999999999999E-2</v>
      </c>
      <c r="P20" s="55">
        <f>MIN(IF($P$6-$I$20&lt;0,0,($P$6-$I$20)/($J$20-$I$20)),1)</f>
        <v>0.2445054945054945</v>
      </c>
      <c r="Q20" s="238">
        <f t="shared" si="0"/>
        <v>1.467032967032967E-2</v>
      </c>
      <c r="R20" s="96" t="s">
        <v>759</v>
      </c>
      <c r="S20" s="96" t="s">
        <v>760</v>
      </c>
      <c r="T20" s="96" t="s">
        <v>760</v>
      </c>
      <c r="U20" s="244">
        <v>0.5</v>
      </c>
      <c r="V20" s="55">
        <f t="shared" si="1"/>
        <v>0.03</v>
      </c>
      <c r="W20" s="55">
        <f>MIN(IF($W$6-$I$20&lt;0,0,($W$6-$I$20)/($J$20-$I$20)),1)</f>
        <v>0.49450549450549453</v>
      </c>
      <c r="X20" s="238">
        <f t="shared" si="3"/>
        <v>2.9670329670329669E-2</v>
      </c>
    </row>
    <row r="21" spans="1:24" ht="162" customHeight="1" x14ac:dyDescent="0.25">
      <c r="A21" s="20">
        <v>14</v>
      </c>
      <c r="B21" s="21" t="s">
        <v>761</v>
      </c>
      <c r="C21" s="22">
        <v>0.06</v>
      </c>
      <c r="D21" s="21" t="s">
        <v>761</v>
      </c>
      <c r="E21" s="22">
        <v>1</v>
      </c>
      <c r="F21" s="20" t="s">
        <v>9</v>
      </c>
      <c r="G21" s="20" t="s">
        <v>36</v>
      </c>
      <c r="H21" s="21" t="s">
        <v>762</v>
      </c>
      <c r="I21" s="23">
        <v>44927</v>
      </c>
      <c r="J21" s="3">
        <v>45291</v>
      </c>
      <c r="K21" s="96" t="s">
        <v>763</v>
      </c>
      <c r="L21" s="96" t="s">
        <v>764</v>
      </c>
      <c r="M21" s="96" t="s">
        <v>764</v>
      </c>
      <c r="N21" s="244">
        <v>0.25</v>
      </c>
      <c r="O21" s="55">
        <f>+N21*E21*C21</f>
        <v>1.4999999999999999E-2</v>
      </c>
      <c r="P21" s="55">
        <f>MIN(IF($P$6-$I$21&lt;0,0,($P$6-$I$21)/($J$21-$I$21)),1)</f>
        <v>0.2445054945054945</v>
      </c>
      <c r="Q21" s="238">
        <f t="shared" si="0"/>
        <v>1.467032967032967E-2</v>
      </c>
      <c r="R21" s="96" t="s">
        <v>765</v>
      </c>
      <c r="S21" s="96" t="s">
        <v>766</v>
      </c>
      <c r="T21" s="96" t="s">
        <v>766</v>
      </c>
      <c r="U21" s="378">
        <v>0.41599999999999998</v>
      </c>
      <c r="V21" s="55">
        <f t="shared" si="1"/>
        <v>2.496E-2</v>
      </c>
      <c r="W21" s="55">
        <f>MIN(IF($W$6-$I$21&lt;0,0,($W$6-$I$21)/($J$21-$I$21)),1)</f>
        <v>0.49450549450549453</v>
      </c>
      <c r="X21" s="238">
        <f t="shared" si="3"/>
        <v>2.9670329670329669E-2</v>
      </c>
    </row>
    <row r="22" spans="1:24" x14ac:dyDescent="0.25">
      <c r="C22" s="341">
        <f>SUM(C8:C21)</f>
        <v>1</v>
      </c>
      <c r="K22" s="239" t="s">
        <v>41</v>
      </c>
      <c r="L22" s="240"/>
      <c r="M22" s="239"/>
      <c r="N22" s="241">
        <f>SUMPRODUCT(N8:N21,C8:C21)</f>
        <v>0.29394000000000009</v>
      </c>
      <c r="O22" s="242">
        <f>SUM(O8:O21)</f>
        <v>0.29394000000000009</v>
      </c>
      <c r="P22" s="241">
        <f>SUMPRODUCT(P8:P21,C8:C21)</f>
        <v>0.25533673233673232</v>
      </c>
      <c r="Q22" s="242">
        <f>SUM(Q8:Q21)</f>
        <v>0.25533673233673232</v>
      </c>
      <c r="R22" s="239" t="s">
        <v>41</v>
      </c>
      <c r="S22" s="240"/>
      <c r="T22" s="239"/>
      <c r="U22" s="241">
        <f>SUMPRODUCT(U8:U21,C8:C21)</f>
        <v>0.5377599999999999</v>
      </c>
      <c r="V22" s="242">
        <f>SUM(V8:V21)</f>
        <v>0.5377599999999999</v>
      </c>
      <c r="W22" s="241">
        <f>SUMPRODUCT(W8:W21,C8:C21)</f>
        <v>0.48851787698503041</v>
      </c>
      <c r="X22" s="242">
        <f>SUM(X8:X21)</f>
        <v>0.48851787698503041</v>
      </c>
    </row>
    <row r="36" ht="15" hidden="1" customHeight="1" x14ac:dyDescent="0.25"/>
  </sheetData>
  <autoFilter ref="A7:Q7" xr:uid="{F74DC8D6-5376-4846-B4DB-FD7FD06E6C9C}"/>
  <mergeCells count="12">
    <mergeCell ref="R6:U6"/>
    <mergeCell ref="K6:N6"/>
    <mergeCell ref="A5:C5"/>
    <mergeCell ref="D5:J5"/>
    <mergeCell ref="A6:J6"/>
    <mergeCell ref="A4:C4"/>
    <mergeCell ref="D4:J4"/>
    <mergeCell ref="A1:J1"/>
    <mergeCell ref="A2:C2"/>
    <mergeCell ref="D2:J2"/>
    <mergeCell ref="A3:C3"/>
    <mergeCell ref="D3:J3"/>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85C2E-0115-46A5-989A-B9E4DDE1E89A}">
  <dimension ref="A1:X18"/>
  <sheetViews>
    <sheetView topLeftCell="M15" zoomScale="78" zoomScaleNormal="78" workbookViewId="0">
      <selection activeCell="Z21" sqref="Z21"/>
    </sheetView>
  </sheetViews>
  <sheetFormatPr baseColWidth="10" defaultColWidth="11.42578125" defaultRowHeight="12.75" x14ac:dyDescent="0.2"/>
  <cols>
    <col min="1" max="1" width="8.140625" style="58" customWidth="1"/>
    <col min="2" max="2" width="30.140625" style="58" customWidth="1"/>
    <col min="3" max="3" width="16.5703125" style="58" customWidth="1"/>
    <col min="4" max="4" width="46.28515625" style="58" customWidth="1"/>
    <col min="5" max="5" width="15.42578125" style="58" customWidth="1"/>
    <col min="6" max="6" width="22" style="58" customWidth="1"/>
    <col min="7" max="7" width="25" style="58" customWidth="1"/>
    <col min="8" max="8" width="38.28515625" style="58" customWidth="1"/>
    <col min="9" max="9" width="16.85546875" style="58" customWidth="1"/>
    <col min="10" max="10" width="23.5703125" style="58" customWidth="1"/>
    <col min="11" max="11" width="24.85546875" style="58" customWidth="1"/>
    <col min="12" max="12" width="24.7109375" style="58" customWidth="1"/>
    <col min="13" max="13" width="11.42578125" style="58"/>
    <col min="14" max="14" width="11.42578125" style="57"/>
    <col min="15" max="17" width="11.42578125" style="58"/>
    <col min="18" max="18" width="24.85546875" style="58" customWidth="1"/>
    <col min="19" max="19" width="24.7109375" style="58" customWidth="1"/>
    <col min="20" max="20" width="11.42578125" style="58"/>
    <col min="21" max="21" width="11.42578125" style="57"/>
    <col min="22" max="22" width="11.42578125" style="58"/>
    <col min="23" max="23" width="15" style="58" customWidth="1"/>
    <col min="24" max="16384" width="11.42578125" style="58"/>
  </cols>
  <sheetData>
    <row r="1" spans="1:24" s="35" customFormat="1" x14ac:dyDescent="0.2">
      <c r="A1" s="32"/>
      <c r="B1" s="33"/>
      <c r="C1" s="33"/>
      <c r="D1" s="33"/>
      <c r="E1" s="33"/>
      <c r="F1" s="33"/>
      <c r="G1" s="33"/>
      <c r="H1" s="33"/>
      <c r="I1" s="33"/>
      <c r="J1" s="34"/>
      <c r="N1" s="314"/>
      <c r="U1" s="314"/>
    </row>
    <row r="2" spans="1:24" s="35" customFormat="1" x14ac:dyDescent="0.2">
      <c r="A2" s="460" t="s">
        <v>7</v>
      </c>
      <c r="B2" s="461"/>
      <c r="C2" s="461"/>
      <c r="D2" s="461"/>
      <c r="E2" s="461"/>
      <c r="F2" s="461"/>
      <c r="G2" s="461"/>
      <c r="H2" s="461"/>
      <c r="I2" s="36"/>
      <c r="J2" s="37"/>
      <c r="N2" s="314"/>
      <c r="U2" s="314"/>
    </row>
    <row r="3" spans="1:24" s="35" customFormat="1" x14ac:dyDescent="0.2">
      <c r="A3" s="453" t="s">
        <v>42</v>
      </c>
      <c r="B3" s="453"/>
      <c r="C3" s="453"/>
      <c r="D3" s="460" t="s">
        <v>767</v>
      </c>
      <c r="E3" s="461"/>
      <c r="F3" s="461"/>
      <c r="G3" s="461"/>
      <c r="H3" s="461"/>
      <c r="I3" s="38"/>
      <c r="J3" s="39"/>
      <c r="N3" s="314"/>
      <c r="U3" s="314"/>
    </row>
    <row r="4" spans="1:24" s="40" customFormat="1" x14ac:dyDescent="0.25">
      <c r="A4" s="453" t="s">
        <v>13</v>
      </c>
      <c r="B4" s="453"/>
      <c r="C4" s="453"/>
      <c r="D4" s="490" t="s">
        <v>768</v>
      </c>
      <c r="E4" s="491"/>
      <c r="F4" s="491"/>
      <c r="G4" s="491"/>
      <c r="H4" s="491"/>
      <c r="I4" s="491"/>
      <c r="J4" s="604"/>
      <c r="N4" s="249"/>
      <c r="U4" s="249"/>
    </row>
    <row r="5" spans="1:24" s="40" customFormat="1" x14ac:dyDescent="0.25">
      <c r="A5" s="453" t="s">
        <v>8</v>
      </c>
      <c r="B5" s="453"/>
      <c r="C5" s="453"/>
      <c r="D5" s="460" t="s">
        <v>769</v>
      </c>
      <c r="E5" s="461"/>
      <c r="F5" s="461"/>
      <c r="G5" s="461"/>
      <c r="H5" s="461"/>
      <c r="I5" s="461"/>
      <c r="J5" s="603"/>
      <c r="N5" s="249"/>
      <c r="U5" s="249"/>
    </row>
    <row r="6" spans="1:24" s="40" customFormat="1" x14ac:dyDescent="0.25">
      <c r="A6" s="453" t="s">
        <v>14</v>
      </c>
      <c r="B6" s="453"/>
      <c r="C6" s="453"/>
      <c r="D6" s="460" t="s">
        <v>15</v>
      </c>
      <c r="E6" s="461"/>
      <c r="F6" s="461"/>
      <c r="G6" s="461"/>
      <c r="H6" s="461"/>
      <c r="I6" s="41"/>
      <c r="J6" s="42"/>
      <c r="N6" s="249"/>
      <c r="U6" s="249"/>
    </row>
    <row r="7" spans="1:24" s="4" customFormat="1" ht="15" x14ac:dyDescent="0.2">
      <c r="A7" s="462" t="s">
        <v>770</v>
      </c>
      <c r="B7" s="462"/>
      <c r="C7" s="462"/>
      <c r="D7" s="462"/>
      <c r="E7" s="462"/>
      <c r="F7" s="462"/>
      <c r="G7" s="462"/>
      <c r="H7" s="462"/>
      <c r="I7" s="462"/>
      <c r="J7" s="463"/>
      <c r="K7" s="457" t="s">
        <v>16</v>
      </c>
      <c r="L7" s="458"/>
      <c r="M7" s="458"/>
      <c r="N7" s="458"/>
      <c r="O7" s="228"/>
      <c r="P7" s="228">
        <v>45016</v>
      </c>
      <c r="Q7" s="251"/>
      <c r="R7" s="457" t="s">
        <v>44</v>
      </c>
      <c r="S7" s="458"/>
      <c r="T7" s="458"/>
      <c r="U7" s="458"/>
      <c r="V7" s="228"/>
      <c r="W7" s="228">
        <v>45107</v>
      </c>
      <c r="X7" s="251"/>
    </row>
    <row r="8" spans="1:24" s="4" customFormat="1" ht="38.25" x14ac:dyDescent="0.2">
      <c r="A8" s="44" t="s">
        <v>18</v>
      </c>
      <c r="B8" s="44" t="s">
        <v>19</v>
      </c>
      <c r="C8" s="44" t="s">
        <v>20</v>
      </c>
      <c r="D8" s="44" t="s">
        <v>21</v>
      </c>
      <c r="E8" s="44" t="s">
        <v>22</v>
      </c>
      <c r="F8" s="44" t="s">
        <v>23</v>
      </c>
      <c r="G8" s="44" t="s">
        <v>24</v>
      </c>
      <c r="H8" s="44" t="s">
        <v>25</v>
      </c>
      <c r="I8" s="44" t="s">
        <v>26</v>
      </c>
      <c r="J8" s="44" t="s">
        <v>43</v>
      </c>
      <c r="K8" s="237" t="s">
        <v>28</v>
      </c>
      <c r="L8" s="237" t="s">
        <v>29</v>
      </c>
      <c r="M8" s="237" t="s">
        <v>30</v>
      </c>
      <c r="N8" s="243" t="s">
        <v>31</v>
      </c>
      <c r="O8" s="236" t="s">
        <v>32</v>
      </c>
      <c r="P8" s="231" t="s">
        <v>33</v>
      </c>
      <c r="Q8" s="230" t="s">
        <v>34</v>
      </c>
      <c r="R8" s="237" t="s">
        <v>28</v>
      </c>
      <c r="S8" s="237" t="s">
        <v>29</v>
      </c>
      <c r="T8" s="237" t="s">
        <v>30</v>
      </c>
      <c r="U8" s="243" t="s">
        <v>31</v>
      </c>
      <c r="V8" s="236" t="s">
        <v>32</v>
      </c>
      <c r="W8" s="231" t="s">
        <v>33</v>
      </c>
      <c r="X8" s="230" t="s">
        <v>34</v>
      </c>
    </row>
    <row r="9" spans="1:24" s="4" customFormat="1" ht="90" x14ac:dyDescent="0.2">
      <c r="A9" s="59">
        <v>1</v>
      </c>
      <c r="B9" s="60" t="s">
        <v>771</v>
      </c>
      <c r="C9" s="45">
        <v>0.2</v>
      </c>
      <c r="D9" s="61" t="s">
        <v>772</v>
      </c>
      <c r="E9" s="46">
        <v>1</v>
      </c>
      <c r="F9" s="62" t="s">
        <v>0</v>
      </c>
      <c r="G9" s="62" t="s">
        <v>773</v>
      </c>
      <c r="H9" s="61" t="s">
        <v>774</v>
      </c>
      <c r="I9" s="17">
        <v>44958</v>
      </c>
      <c r="J9" s="17">
        <v>45169</v>
      </c>
      <c r="K9" s="313" t="s">
        <v>775</v>
      </c>
      <c r="L9" s="350" t="s">
        <v>776</v>
      </c>
      <c r="M9" s="351" t="s">
        <v>777</v>
      </c>
      <c r="N9" s="352">
        <v>0.05</v>
      </c>
      <c r="O9" s="55">
        <f>+N9*E9*C9</f>
        <v>1.0000000000000002E-2</v>
      </c>
      <c r="P9" s="55">
        <f>MIN(IF($P$7-$I$9&lt;0,0,($P$7-$I$9)/($J$9-$I$9)),1)</f>
        <v>0.27488151658767773</v>
      </c>
      <c r="Q9" s="238">
        <f>+P9*E9*C9</f>
        <v>5.4976303317535551E-2</v>
      </c>
      <c r="R9" s="313" t="s">
        <v>778</v>
      </c>
      <c r="S9" s="350" t="s">
        <v>779</v>
      </c>
      <c r="T9" s="346" t="s">
        <v>780</v>
      </c>
      <c r="U9" s="379">
        <v>0.71</v>
      </c>
      <c r="V9" s="55">
        <f>+U9*E9*C9</f>
        <v>0.14199999999999999</v>
      </c>
      <c r="W9" s="55">
        <f>MIN(IF($W$7-$I$9&lt;0,0,($W$7-$I$9)/($J$9-$I$9)),1)</f>
        <v>0.70616113744075826</v>
      </c>
      <c r="X9" s="238">
        <f>+W9*E9*C9</f>
        <v>0.14123222748815165</v>
      </c>
    </row>
    <row r="10" spans="1:24" s="4" customFormat="1" ht="120" x14ac:dyDescent="0.2">
      <c r="A10" s="59">
        <v>2</v>
      </c>
      <c r="B10" s="47" t="s">
        <v>781</v>
      </c>
      <c r="C10" s="48">
        <v>0.1</v>
      </c>
      <c r="D10" s="49" t="s">
        <v>782</v>
      </c>
      <c r="E10" s="46">
        <v>1</v>
      </c>
      <c r="F10" s="50" t="s">
        <v>0</v>
      </c>
      <c r="G10" s="50" t="s">
        <v>4</v>
      </c>
      <c r="H10" s="51" t="s">
        <v>783</v>
      </c>
      <c r="I10" s="6">
        <v>45078</v>
      </c>
      <c r="J10" s="17">
        <v>45230</v>
      </c>
      <c r="K10" s="353" t="s">
        <v>777</v>
      </c>
      <c r="L10" s="354" t="s">
        <v>784</v>
      </c>
      <c r="M10" s="355" t="s">
        <v>777</v>
      </c>
      <c r="N10" s="356">
        <v>0</v>
      </c>
      <c r="O10" s="55">
        <f>+N10*E10*C10</f>
        <v>0</v>
      </c>
      <c r="P10" s="55">
        <f>MIN(IF($P$7-$I$9&lt;0,0,($P$7-$I$9)/($J$9-$I$9)),1)</f>
        <v>0.27488151658767773</v>
      </c>
      <c r="Q10" s="238">
        <f>+P10*E10*C10</f>
        <v>2.7488151658767775E-2</v>
      </c>
      <c r="R10" s="327" t="s">
        <v>785</v>
      </c>
      <c r="S10" s="357" t="s">
        <v>786</v>
      </c>
      <c r="T10" s="347" t="s">
        <v>780</v>
      </c>
      <c r="U10" s="380">
        <v>0.19</v>
      </c>
      <c r="V10" s="55">
        <f>+U10*E10*C10</f>
        <v>1.9000000000000003E-2</v>
      </c>
      <c r="W10" s="55">
        <f>MIN(IF($W$7-$I$10&lt;0,0,($W$7-$I$10)/($J$10-$I$10)),1)</f>
        <v>0.19078947368421054</v>
      </c>
      <c r="X10" s="238">
        <f>+W10*E10*C10</f>
        <v>1.9078947368421056E-2</v>
      </c>
    </row>
    <row r="11" spans="1:24" s="4" customFormat="1" ht="225" x14ac:dyDescent="0.2">
      <c r="A11" s="605">
        <v>3</v>
      </c>
      <c r="B11" s="488" t="s">
        <v>787</v>
      </c>
      <c r="C11" s="607">
        <v>0.2</v>
      </c>
      <c r="D11" s="49" t="s">
        <v>788</v>
      </c>
      <c r="E11" s="46">
        <v>0.5</v>
      </c>
      <c r="F11" s="62" t="s">
        <v>6</v>
      </c>
      <c r="G11" s="62" t="s">
        <v>49</v>
      </c>
      <c r="H11" s="61" t="s">
        <v>789</v>
      </c>
      <c r="I11" s="6">
        <v>45078</v>
      </c>
      <c r="J11" s="17">
        <v>45230</v>
      </c>
      <c r="K11" s="327" t="s">
        <v>790</v>
      </c>
      <c r="L11" s="357" t="s">
        <v>791</v>
      </c>
      <c r="M11" s="355" t="s">
        <v>777</v>
      </c>
      <c r="N11" s="356">
        <v>1</v>
      </c>
      <c r="O11" s="479">
        <f>+(N11*E11*C11)+(N12*E12*C11)</f>
        <v>0.1</v>
      </c>
      <c r="P11" s="55">
        <f>MIN(IF($P$7-$I$10&lt;0,0,($P$7-$I$10)/($J$10-$I$10)),1)</f>
        <v>0</v>
      </c>
      <c r="Q11" s="479">
        <f>+(P11*E11*C11)+(P12*E12*C11)</f>
        <v>0</v>
      </c>
      <c r="R11" s="327" t="s">
        <v>790</v>
      </c>
      <c r="S11" s="357" t="s">
        <v>791</v>
      </c>
      <c r="T11" s="347" t="s">
        <v>780</v>
      </c>
      <c r="U11" s="380">
        <v>1</v>
      </c>
      <c r="V11" s="479">
        <f>+(U11*E11*C11)+(U12*E12*C11)</f>
        <v>0.1</v>
      </c>
      <c r="W11" s="55">
        <f>MIN(IF($W$7-$I$11&lt;0,0,($W$7-$I$11)/($J$11-$I$11)),1)</f>
        <v>0.19078947368421054</v>
      </c>
      <c r="X11" s="479">
        <f>+(W11*E11*C11)+(W12*E12*C11)</f>
        <v>3.8157894736842113E-2</v>
      </c>
    </row>
    <row r="12" spans="1:24" s="4" customFormat="1" ht="60" x14ac:dyDescent="0.25">
      <c r="A12" s="606"/>
      <c r="B12" s="489"/>
      <c r="C12" s="607"/>
      <c r="D12" s="49" t="s">
        <v>792</v>
      </c>
      <c r="E12" s="46">
        <v>0.5</v>
      </c>
      <c r="F12" s="62" t="s">
        <v>6</v>
      </c>
      <c r="G12" s="62" t="s">
        <v>49</v>
      </c>
      <c r="H12" s="61" t="s">
        <v>793</v>
      </c>
      <c r="I12" s="6">
        <v>45078</v>
      </c>
      <c r="J12" s="17">
        <v>45230</v>
      </c>
      <c r="K12" s="253"/>
      <c r="L12" s="232" t="s">
        <v>794</v>
      </c>
      <c r="M12" s="253"/>
      <c r="N12" s="244">
        <v>0</v>
      </c>
      <c r="O12" s="480"/>
      <c r="P12" s="55">
        <f>MIN(IF($P$7-$I$11&lt;0,0,($P$7-$I$11)/($J$11-$I$11)),1)</f>
        <v>0</v>
      </c>
      <c r="Q12" s="480"/>
      <c r="R12" s="381" t="s">
        <v>777</v>
      </c>
      <c r="S12" s="357" t="s">
        <v>795</v>
      </c>
      <c r="T12" s="382" t="s">
        <v>777</v>
      </c>
      <c r="U12" s="380">
        <v>0</v>
      </c>
      <c r="V12" s="480"/>
      <c r="W12" s="55">
        <f>MIN(IF($W$7-$I$12&lt;0,0,($W$7-$I$12)/($J$12-$I$12)),1)</f>
        <v>0.19078947368421054</v>
      </c>
      <c r="X12" s="480"/>
    </row>
    <row r="13" spans="1:24" s="4" customFormat="1" ht="120" x14ac:dyDescent="0.25">
      <c r="A13" s="605">
        <v>4</v>
      </c>
      <c r="B13" s="488" t="s">
        <v>796</v>
      </c>
      <c r="C13" s="464">
        <v>0.1</v>
      </c>
      <c r="D13" s="49" t="s">
        <v>797</v>
      </c>
      <c r="E13" s="46">
        <v>0.5</v>
      </c>
      <c r="F13" s="53" t="s">
        <v>0</v>
      </c>
      <c r="G13" s="53" t="s">
        <v>798</v>
      </c>
      <c r="H13" s="54" t="s">
        <v>799</v>
      </c>
      <c r="I13" s="6">
        <v>45078</v>
      </c>
      <c r="J13" s="17">
        <v>45230</v>
      </c>
      <c r="K13" s="247"/>
      <c r="L13" s="354" t="s">
        <v>784</v>
      </c>
      <c r="M13" s="247"/>
      <c r="N13" s="244">
        <v>0</v>
      </c>
      <c r="O13" s="479">
        <f>+(N13*E13*C13)+(N14*E14*C13)</f>
        <v>0</v>
      </c>
      <c r="P13" s="55">
        <f>MIN(IF($P$7-$I$13&lt;0,0,($P$7-$I$13)/($J$13-$I$13)),1)</f>
        <v>0</v>
      </c>
      <c r="Q13" s="479">
        <f>+(P13*E13*C13)+(P14*E14*C13)</f>
        <v>0</v>
      </c>
      <c r="R13" s="327" t="s">
        <v>800</v>
      </c>
      <c r="S13" s="357" t="s">
        <v>801</v>
      </c>
      <c r="T13" s="347" t="s">
        <v>780</v>
      </c>
      <c r="U13" s="380">
        <v>1</v>
      </c>
      <c r="V13" s="479">
        <f>+(U13*E13*C13)+(U14*E14*C13)</f>
        <v>0.05</v>
      </c>
      <c r="W13" s="55">
        <f>MIN(IF($W$7-$I$13&lt;0,0,($W$7-$I$13)/($J$13-$I$13)),1)</f>
        <v>0.19078947368421054</v>
      </c>
      <c r="X13" s="479">
        <f>+(W13*E13*C13)+(W14*E14*C13)</f>
        <v>1.9078947368421056E-2</v>
      </c>
    </row>
    <row r="14" spans="1:24" s="4" customFormat="1" ht="60" x14ac:dyDescent="0.25">
      <c r="A14" s="606"/>
      <c r="B14" s="489"/>
      <c r="C14" s="464"/>
      <c r="D14" s="49" t="s">
        <v>802</v>
      </c>
      <c r="E14" s="55">
        <v>0.5</v>
      </c>
      <c r="F14" s="53" t="s">
        <v>0</v>
      </c>
      <c r="G14" s="53" t="s">
        <v>798</v>
      </c>
      <c r="H14" s="49" t="s">
        <v>803</v>
      </c>
      <c r="I14" s="6">
        <v>45078</v>
      </c>
      <c r="J14" s="17">
        <v>45230</v>
      </c>
      <c r="K14" s="247"/>
      <c r="L14" s="354" t="s">
        <v>784</v>
      </c>
      <c r="M14" s="247"/>
      <c r="N14" s="244">
        <v>0</v>
      </c>
      <c r="O14" s="480"/>
      <c r="P14" s="55">
        <f>MIN(IF($P$7-$I$14&lt;0,0,($P$7-$I$14)/($J$14-$I$14)),1)</f>
        <v>0</v>
      </c>
      <c r="Q14" s="480"/>
      <c r="R14" s="353" t="s">
        <v>777</v>
      </c>
      <c r="S14" s="357" t="s">
        <v>804</v>
      </c>
      <c r="T14" s="355" t="s">
        <v>777</v>
      </c>
      <c r="U14" s="380">
        <v>0</v>
      </c>
      <c r="V14" s="480"/>
      <c r="W14" s="55">
        <f>MIN(IF($W$7-$I$14&lt;0,0,($W$7-$I$14)/($J$14-$I$14)),1)</f>
        <v>0.19078947368421054</v>
      </c>
      <c r="X14" s="480"/>
    </row>
    <row r="15" spans="1:24" s="4" customFormat="1" ht="135" x14ac:dyDescent="0.25">
      <c r="A15" s="63">
        <v>5</v>
      </c>
      <c r="B15" s="56" t="s">
        <v>805</v>
      </c>
      <c r="C15" s="55">
        <v>0.2</v>
      </c>
      <c r="D15" s="49" t="s">
        <v>806</v>
      </c>
      <c r="E15" s="55">
        <v>1</v>
      </c>
      <c r="F15" s="62" t="s">
        <v>0</v>
      </c>
      <c r="G15" s="53" t="s">
        <v>355</v>
      </c>
      <c r="H15" s="54" t="s">
        <v>807</v>
      </c>
      <c r="I15" s="6">
        <v>45017</v>
      </c>
      <c r="J15" s="6">
        <v>45108</v>
      </c>
      <c r="K15" s="247"/>
      <c r="L15" s="354" t="s">
        <v>784</v>
      </c>
      <c r="M15" s="247"/>
      <c r="N15" s="244">
        <v>0</v>
      </c>
      <c r="O15" s="55">
        <f>+N15*E15*C15</f>
        <v>0</v>
      </c>
      <c r="P15" s="55">
        <f>MIN(IF($P$6-$I$14&lt;0,0,($P$6-$I$14)/($J$14-$I$14)),1)</f>
        <v>0</v>
      </c>
      <c r="Q15" s="238">
        <f>+P15*E15*C15</f>
        <v>0</v>
      </c>
      <c r="R15" s="327" t="s">
        <v>808</v>
      </c>
      <c r="S15" s="357" t="s">
        <v>809</v>
      </c>
      <c r="T15" s="347" t="s">
        <v>780</v>
      </c>
      <c r="U15" s="380">
        <v>1</v>
      </c>
      <c r="V15" s="55">
        <f>+U15*E15*C15</f>
        <v>0.2</v>
      </c>
      <c r="W15" s="55">
        <f>MIN(IF($W$7-$I$15&lt;0,0,($W$7-$I$15)/($J$15-$I$15)),1)</f>
        <v>0.98901098901098905</v>
      </c>
      <c r="X15" s="238">
        <f>+W15*E15*C15</f>
        <v>0.19780219780219782</v>
      </c>
    </row>
    <row r="16" spans="1:24" s="4" customFormat="1" ht="30" x14ac:dyDescent="0.25">
      <c r="A16" s="608">
        <v>6</v>
      </c>
      <c r="B16" s="486" t="s">
        <v>810</v>
      </c>
      <c r="C16" s="464">
        <v>0.2</v>
      </c>
      <c r="D16" s="49" t="s">
        <v>811</v>
      </c>
      <c r="E16" s="55">
        <v>0.5</v>
      </c>
      <c r="F16" s="62" t="s">
        <v>0</v>
      </c>
      <c r="G16" s="62" t="s">
        <v>0</v>
      </c>
      <c r="H16" s="54" t="s">
        <v>812</v>
      </c>
      <c r="I16" s="6">
        <v>45108</v>
      </c>
      <c r="J16" s="6">
        <v>45170</v>
      </c>
      <c r="K16" s="253"/>
      <c r="L16" s="354" t="s">
        <v>784</v>
      </c>
      <c r="M16" s="253"/>
      <c r="N16" s="244">
        <v>0</v>
      </c>
      <c r="O16" s="479">
        <f>+(N16*E16*C16)+(N17*E17*C16)</f>
        <v>0</v>
      </c>
      <c r="P16" s="55">
        <f>MIN(IF($P$6-$I$15&lt;0,0,($P$6-$I$15)/($J$15-$I$15)),1)</f>
        <v>0</v>
      </c>
      <c r="Q16" s="479">
        <f>+(P16*E16*C16)+(P17*E17*C16)</f>
        <v>0</v>
      </c>
      <c r="R16" s="383" t="s">
        <v>777</v>
      </c>
      <c r="S16" s="357" t="s">
        <v>813</v>
      </c>
      <c r="T16" s="382" t="s">
        <v>777</v>
      </c>
      <c r="U16" s="380">
        <v>0</v>
      </c>
      <c r="V16" s="479">
        <f>+(U16*E16*C16)+(U17*E17*C16)</f>
        <v>0</v>
      </c>
      <c r="W16" s="55">
        <f>MIN(IF($W$7-$I$16&lt;0,0,($W$7-$I$16)/($J$16-$I$16)),1)</f>
        <v>0</v>
      </c>
      <c r="X16" s="479">
        <f>+(W16*E16*C16)+(W17*E17*C16)</f>
        <v>0</v>
      </c>
    </row>
    <row r="17" spans="1:24" s="4" customFormat="1" ht="30" x14ac:dyDescent="0.25">
      <c r="A17" s="608"/>
      <c r="B17" s="486"/>
      <c r="C17" s="464"/>
      <c r="D17" s="49" t="s">
        <v>814</v>
      </c>
      <c r="E17" s="55">
        <v>0.5</v>
      </c>
      <c r="F17" s="62" t="s">
        <v>0</v>
      </c>
      <c r="G17" s="53" t="s">
        <v>355</v>
      </c>
      <c r="H17" s="61" t="s">
        <v>815</v>
      </c>
      <c r="I17" s="6">
        <v>45108</v>
      </c>
      <c r="J17" s="6">
        <v>45199</v>
      </c>
      <c r="K17" s="247"/>
      <c r="L17" s="354" t="s">
        <v>784</v>
      </c>
      <c r="M17" s="247"/>
      <c r="N17" s="244">
        <v>0</v>
      </c>
      <c r="O17" s="480"/>
      <c r="P17" s="55">
        <f>MIN(IF($P$6-$I$16&lt;0,0,($P$6-$I$16)/($J$16-$I$16)),1)</f>
        <v>0</v>
      </c>
      <c r="Q17" s="480"/>
      <c r="R17" s="353" t="s">
        <v>777</v>
      </c>
      <c r="S17" s="357" t="s">
        <v>813</v>
      </c>
      <c r="T17" s="355" t="s">
        <v>777</v>
      </c>
      <c r="U17" s="380">
        <v>0</v>
      </c>
      <c r="V17" s="480"/>
      <c r="W17" s="55">
        <f>MIN(IF($W$7-$I$17&lt;0,0,($W$7-$I$17)/($J$17-$I$17)),1)</f>
        <v>0</v>
      </c>
      <c r="X17" s="480"/>
    </row>
    <row r="18" spans="1:24" x14ac:dyDescent="0.2">
      <c r="K18" s="239" t="s">
        <v>41</v>
      </c>
      <c r="L18" s="240"/>
      <c r="M18" s="239"/>
      <c r="N18" s="241">
        <f>+(N9*E9*C9)+(N10*E10*C10)+(N11*E11*C11)+(N12*E12*C11)+(N13*E13*C13)+(N14*E14*C13)+(N15*E15*C15)+(N16*E16*C16)+(N17*E17*C16)</f>
        <v>0.11000000000000001</v>
      </c>
      <c r="O18" s="242">
        <f>SUM(O9:O17)</f>
        <v>0.11000000000000001</v>
      </c>
      <c r="P18" s="241">
        <f>(P9*E9*C9)+(P10*E10*C10)+(P11*E11*C11)+(P12*E12*C11)+(P13*E13*C13)+(P14*E14*C13)+(P15*E15*C15)+(P16*E16*C16)+(P17*E17*C16)</f>
        <v>8.2464454976303322E-2</v>
      </c>
      <c r="Q18" s="242">
        <f>SUM(Q9:Q17)</f>
        <v>8.2464454976303322E-2</v>
      </c>
      <c r="R18" s="239" t="s">
        <v>41</v>
      </c>
      <c r="S18" s="240"/>
      <c r="T18" s="239"/>
      <c r="U18" s="241">
        <f>+(U9*E9*C9)+(U10*E10*C10)+(U11*E11*C11)+(U12*E12*C11)+(U13*E13*C13)+(U14*E14*C13)+(U15*E15*C15)+(U16*E16*C16)+(U17*E17*C16)</f>
        <v>0.51100000000000001</v>
      </c>
      <c r="V18" s="242">
        <f>SUM(V9:V17)</f>
        <v>0.51100000000000001</v>
      </c>
      <c r="W18" s="241">
        <f>(W9*E9*C9)+(W10*E10*C10)+(W11*E11*C11)+(W12*E12*C11)+(W13*E13*C13)+(W14*E14*C13)+(W15*E15*C15)+(W16*E16*C16)+(W17*E17*C16)</f>
        <v>0.41535021476403372</v>
      </c>
      <c r="X18" s="242">
        <f>SUM(X9:X17)</f>
        <v>0.41535021476403367</v>
      </c>
    </row>
  </sheetData>
  <protectedRanges>
    <protectedRange sqref="D8:H8" name="Simulado"/>
    <protectedRange sqref="C9:H9 F10" name="Simulado_1"/>
  </protectedRanges>
  <mergeCells count="33">
    <mergeCell ref="V16:V17"/>
    <mergeCell ref="X16:X17"/>
    <mergeCell ref="R7:U7"/>
    <mergeCell ref="V11:V12"/>
    <mergeCell ref="X11:X12"/>
    <mergeCell ref="V13:V14"/>
    <mergeCell ref="X13:X14"/>
    <mergeCell ref="O16:O17"/>
    <mergeCell ref="Q16:Q17"/>
    <mergeCell ref="K7:N7"/>
    <mergeCell ref="O11:O12"/>
    <mergeCell ref="Q11:Q12"/>
    <mergeCell ref="O13:O14"/>
    <mergeCell ref="Q13:Q14"/>
    <mergeCell ref="A13:A14"/>
    <mergeCell ref="B13:B14"/>
    <mergeCell ref="C13:C14"/>
    <mergeCell ref="A16:A17"/>
    <mergeCell ref="B16:B17"/>
    <mergeCell ref="C16:C17"/>
    <mergeCell ref="A6:C6"/>
    <mergeCell ref="D6:H6"/>
    <mergeCell ref="A7:J7"/>
    <mergeCell ref="A11:A12"/>
    <mergeCell ref="B11:B12"/>
    <mergeCell ref="C11:C12"/>
    <mergeCell ref="A5:C5"/>
    <mergeCell ref="D5:J5"/>
    <mergeCell ref="A2:H2"/>
    <mergeCell ref="A3:C3"/>
    <mergeCell ref="D3:H3"/>
    <mergeCell ref="A4:C4"/>
    <mergeCell ref="D4:J4"/>
  </mergeCells>
  <conditionalFormatting sqref="H10">
    <cfRule type="cellIs" dxfId="49" priority="21" operator="between">
      <formula>81</formula>
      <formula>100</formula>
    </cfRule>
    <cfRule type="cellIs" dxfId="48" priority="22" operator="between">
      <formula>61</formula>
      <formula>80</formula>
    </cfRule>
    <cfRule type="cellIs" dxfId="47" priority="23" operator="between">
      <formula>41</formula>
      <formula>60</formula>
    </cfRule>
    <cfRule type="cellIs" dxfId="46" priority="24" operator="between">
      <formula>21</formula>
      <formula>40</formula>
    </cfRule>
    <cfRule type="cellIs" dxfId="45" priority="25" operator="between">
      <formula>1</formula>
      <formula>20</formula>
    </cfRule>
    <cfRule type="cellIs" dxfId="44" priority="26" operator="between">
      <formula>81</formula>
      <formula>100</formula>
    </cfRule>
    <cfRule type="cellIs" dxfId="43" priority="27" operator="between">
      <formula>61</formula>
      <formula>80</formula>
    </cfRule>
    <cfRule type="cellIs" dxfId="42" priority="28" operator="between">
      <formula>41</formula>
      <formula>60</formula>
    </cfRule>
    <cfRule type="cellIs" dxfId="41" priority="29" operator="between">
      <formula>21</formula>
      <formula>40</formula>
    </cfRule>
    <cfRule type="cellIs" dxfId="40" priority="30" operator="between">
      <formula>1</formula>
      <formula>20</formula>
    </cfRule>
  </conditionalFormatting>
  <conditionalFormatting sqref="H10:H13">
    <cfRule type="cellIs" dxfId="39" priority="31" operator="between">
      <formula>81</formula>
      <formula>100</formula>
    </cfRule>
    <cfRule type="cellIs" dxfId="38" priority="32" operator="between">
      <formula>61</formula>
      <formula>80</formula>
    </cfRule>
    <cfRule type="cellIs" dxfId="37" priority="33" operator="between">
      <formula>41</formula>
      <formula>60</formula>
    </cfRule>
    <cfRule type="cellIs" dxfId="36" priority="34" operator="between">
      <formula>21</formula>
      <formula>40</formula>
    </cfRule>
    <cfRule type="cellIs" dxfId="35" priority="35" operator="between">
      <formula>1</formula>
      <formula>20</formula>
    </cfRule>
  </conditionalFormatting>
  <conditionalFormatting sqref="H11:H13 H15:H17">
    <cfRule type="cellIs" dxfId="34" priority="42" operator="between">
      <formula>61</formula>
      <formula>80</formula>
    </cfRule>
    <cfRule type="cellIs" dxfId="33" priority="43" operator="between">
      <formula>41</formula>
      <formula>60</formula>
    </cfRule>
    <cfRule type="cellIs" dxfId="32" priority="44" operator="between">
      <formula>21</formula>
      <formula>40</formula>
    </cfRule>
    <cfRule type="cellIs" dxfId="31" priority="45" operator="between">
      <formula>1</formula>
      <formula>20</formula>
    </cfRule>
    <cfRule type="cellIs" dxfId="30" priority="46" operator="between">
      <formula>81</formula>
      <formula>100</formula>
    </cfRule>
    <cfRule type="cellIs" dxfId="29" priority="47" operator="between">
      <formula>61</formula>
      <formula>80</formula>
    </cfRule>
    <cfRule type="cellIs" dxfId="28" priority="48" operator="between">
      <formula>41</formula>
      <formula>60</formula>
    </cfRule>
    <cfRule type="cellIs" dxfId="27" priority="49" operator="between">
      <formula>21</formula>
      <formula>40</formula>
    </cfRule>
    <cfRule type="cellIs" dxfId="26" priority="50" operator="between">
      <formula>1</formula>
      <formula>20</formula>
    </cfRule>
  </conditionalFormatting>
  <conditionalFormatting sqref="H12:H13 H16:H17">
    <cfRule type="cellIs" dxfId="25" priority="1" operator="between">
      <formula>81</formula>
      <formula>100</formula>
    </cfRule>
    <cfRule type="cellIs" dxfId="24" priority="2" operator="between">
      <formula>61</formula>
      <formula>80</formula>
    </cfRule>
    <cfRule type="cellIs" dxfId="23" priority="3" operator="between">
      <formula>41</formula>
      <formula>60</formula>
    </cfRule>
    <cfRule type="cellIs" dxfId="22" priority="4" operator="between">
      <formula>21</formula>
      <formula>40</formula>
    </cfRule>
    <cfRule type="cellIs" dxfId="21" priority="5" operator="between">
      <formula>1</formula>
      <formula>20</formula>
    </cfRule>
  </conditionalFormatting>
  <conditionalFormatting sqref="H15:H16">
    <cfRule type="cellIs" dxfId="20" priority="6" operator="between">
      <formula>81</formula>
      <formula>100</formula>
    </cfRule>
    <cfRule type="cellIs" dxfId="19" priority="7" operator="between">
      <formula>61</formula>
      <formula>80</formula>
    </cfRule>
    <cfRule type="cellIs" dxfId="18" priority="8" operator="between">
      <formula>41</formula>
      <formula>60</formula>
    </cfRule>
    <cfRule type="cellIs" dxfId="17" priority="9" operator="between">
      <formula>21</formula>
      <formula>40</formula>
    </cfRule>
    <cfRule type="cellIs" dxfId="16" priority="10" operator="between">
      <formula>1</formula>
      <formula>20</formula>
    </cfRule>
    <cfRule type="cellIs" dxfId="15" priority="11" operator="between">
      <formula>81</formula>
      <formula>100</formula>
    </cfRule>
    <cfRule type="cellIs" dxfId="14" priority="12" operator="between">
      <formula>61</formula>
      <formula>80</formula>
    </cfRule>
    <cfRule type="cellIs" dxfId="13" priority="13" operator="between">
      <formula>41</formula>
      <formula>60</formula>
    </cfRule>
    <cfRule type="cellIs" dxfId="12" priority="14" operator="between">
      <formula>21</formula>
      <formula>40</formula>
    </cfRule>
    <cfRule type="cellIs" dxfId="11" priority="15" operator="between">
      <formula>1</formula>
      <formula>20</formula>
    </cfRule>
    <cfRule type="cellIs" dxfId="10" priority="16" operator="between">
      <formula>81</formula>
      <formula>100</formula>
    </cfRule>
    <cfRule type="cellIs" dxfId="9" priority="17" operator="between">
      <formula>61</formula>
      <formula>80</formula>
    </cfRule>
    <cfRule type="cellIs" dxfId="8" priority="18" operator="between">
      <formula>41</formula>
      <formula>60</formula>
    </cfRule>
    <cfRule type="cellIs" dxfId="7" priority="19" operator="between">
      <formula>21</formula>
      <formula>40</formula>
    </cfRule>
    <cfRule type="cellIs" dxfId="6" priority="20" operator="between">
      <formula>1</formula>
      <formula>20</formula>
    </cfRule>
  </conditionalFormatting>
  <conditionalFormatting sqref="H15:H17 H11:H13">
    <cfRule type="cellIs" dxfId="5" priority="41" operator="between">
      <formula>81</formula>
      <formula>100</formula>
    </cfRule>
  </conditionalFormatting>
  <conditionalFormatting sqref="H15:H17">
    <cfRule type="cellIs" dxfId="4" priority="36" operator="between">
      <formula>81</formula>
      <formula>100</formula>
    </cfRule>
    <cfRule type="cellIs" dxfId="3" priority="37" operator="between">
      <formula>61</formula>
      <formula>80</formula>
    </cfRule>
    <cfRule type="cellIs" dxfId="2" priority="38" operator="between">
      <formula>41</formula>
      <formula>60</formula>
    </cfRule>
    <cfRule type="cellIs" dxfId="1" priority="39" operator="between">
      <formula>21</formula>
      <formula>40</formula>
    </cfRule>
    <cfRule type="cellIs" dxfId="0" priority="40" operator="between">
      <formula>1</formula>
      <formula>20</formula>
    </cfRule>
  </conditionalFormatting>
  <pageMargins left="0.7" right="0.7" top="0.75" bottom="0.75" header="0.3" footer="0.3"/>
  <pageSetup paperSize="9" orientation="portrait" horizontalDpi="0" verticalDpi="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a91d785-2c90-43d2-acd6-4207220cd395">
      <Terms xmlns="http://schemas.microsoft.com/office/infopath/2007/PartnerControls"/>
    </lcf76f155ced4ddcb4097134ff3c332f>
    <TaxCatchAll xmlns="313dc85d-5bab-4eeb-86ad-9e619537987a" xsi:nil="true"/>
    <SharedWithUsers xmlns="313dc85d-5bab-4eeb-86ad-9e619537987a">
      <UserInfo>
        <DisplayName>Sonia Rocio Montano Duque</DisplayName>
        <AccountId>1026</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3ACE412479EB8A4C9DB946EA657AD4AB" ma:contentTypeVersion="15" ma:contentTypeDescription="Crear nuevo documento." ma:contentTypeScope="" ma:versionID="4f089c74ad594e87f838fcd9f46c3581">
  <xsd:schema xmlns:xsd="http://www.w3.org/2001/XMLSchema" xmlns:xs="http://www.w3.org/2001/XMLSchema" xmlns:p="http://schemas.microsoft.com/office/2006/metadata/properties" xmlns:ns2="313dc85d-5bab-4eeb-86ad-9e619537987a" xmlns:ns3="ea91d785-2c90-43d2-acd6-4207220cd395" targetNamespace="http://schemas.microsoft.com/office/2006/metadata/properties" ma:root="true" ma:fieldsID="35b2d03575d6169d34d4fe08619be273" ns2:_="" ns3:_="">
    <xsd:import namespace="313dc85d-5bab-4eeb-86ad-9e619537987a"/>
    <xsd:import namespace="ea91d785-2c90-43d2-acd6-4207220cd39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AutoKeyPoints" minOccurs="0"/>
                <xsd:element ref="ns3:MediaServiceKeyPoint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3dc85d-5bab-4eeb-86ad-9e619537987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411589bd-d1c8-4abd-94a2-ee9e95418c7c}" ma:internalName="TaxCatchAll" ma:showField="CatchAllData" ma:web="313dc85d-5bab-4eeb-86ad-9e619537987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a91d785-2c90-43d2-acd6-4207220cd39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7fdc7f6f-3be3-4e08-9ed6-0e434c3b9f1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383028-FC36-4125-A471-BF27E8887256}">
  <ds:schemaRefs>
    <ds:schemaRef ds:uri="http://schemas.microsoft.com/sharepoint/v3/contenttype/forms"/>
  </ds:schemaRefs>
</ds:datastoreItem>
</file>

<file path=customXml/itemProps2.xml><?xml version="1.0" encoding="utf-8"?>
<ds:datastoreItem xmlns:ds="http://schemas.openxmlformats.org/officeDocument/2006/customXml" ds:itemID="{6720E4B6-A665-4338-9A2D-77FB4F5FC7B6}">
  <ds:schemaRefs>
    <ds:schemaRef ds:uri="http://schemas.microsoft.com/office/2006/metadata/properties"/>
    <ds:schemaRef ds:uri="http://schemas.microsoft.com/office/infopath/2007/PartnerControls"/>
    <ds:schemaRef ds:uri="ea91d785-2c90-43d2-acd6-4207220cd395"/>
    <ds:schemaRef ds:uri="313dc85d-5bab-4eeb-86ad-9e619537987a"/>
  </ds:schemaRefs>
</ds:datastoreItem>
</file>

<file path=customXml/itemProps3.xml><?xml version="1.0" encoding="utf-8"?>
<ds:datastoreItem xmlns:ds="http://schemas.openxmlformats.org/officeDocument/2006/customXml" ds:itemID="{96AAEA55-11EA-4636-83F2-FD4D691A3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3dc85d-5bab-4eeb-86ad-9e619537987a"/>
    <ds:schemaRef ds:uri="ea91d785-2c90-43d2-acd6-4207220cd3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vt:i4>
      </vt:variant>
    </vt:vector>
  </HeadingPairs>
  <TitlesOfParts>
    <vt:vector size="12" baseType="lpstr">
      <vt:lpstr>8.Participación Ciudadana</vt:lpstr>
      <vt:lpstr>9. Fortalecimiento Organizacion</vt:lpstr>
      <vt:lpstr>10. Racionalización de Trámites</vt:lpstr>
      <vt:lpstr>11. Defensa Jurídica</vt:lpstr>
      <vt:lpstr>12. Transparencia, Acceso a la </vt:lpstr>
      <vt:lpstr>13. Seguimiento y evaluación</vt:lpstr>
      <vt:lpstr>14. Gestion Documental</vt:lpstr>
      <vt:lpstr>15. Gestión del Conocimiento </vt:lpstr>
      <vt:lpstr>16 Gestion de informacion Estad</vt:lpstr>
      <vt:lpstr>17.Control Interno</vt:lpstr>
      <vt:lpstr>'17.Control Interno'!Área_de_impresión</vt:lpstr>
      <vt:lpstr>'17.Control Interno'!Títulos_a_imprimir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Marta Liced Rodriguez Quimbayo</dc:creator>
  <cp:keywords/>
  <dc:description/>
  <cp:lastModifiedBy>Yeison Manuel Cotes Gil</cp:lastModifiedBy>
  <cp:revision/>
  <dcterms:created xsi:type="dcterms:W3CDTF">2021-11-10T16:16:18Z</dcterms:created>
  <dcterms:modified xsi:type="dcterms:W3CDTF">2023-11-14T18:46:02Z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0x0101003ACE412479EB8A4C9DB946EA657AD4AB</vt:lpwstr>
  </property>
  <property fmtid="{D5CDD505-2E9C-101B-9397-08002B2CF9AE}" pid="3" name="MediaServiceImageTags">
    <vt:lpwstr/>
  </property>
</Properties>
</file>