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pivotTables/pivotTable1.xml" ContentType="application/vnd.openxmlformats-officedocument.spreadsheetml.pivotTable+xml"/>
  <Override PartName="/xl/drawings/drawing2.xml" ContentType="application/vnd.openxmlformats-officedocument.drawing+xml"/>
  <Override PartName="/xl/comments2.xml" ContentType="application/vnd.openxmlformats-officedocument.spreadsheetml.comments+xml"/>
  <Override PartName="/xl/pivotTables/pivotTable2.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11"/>
  <workbookPr defaultThemeVersion="166925"/>
  <mc:AlternateContent xmlns:mc="http://schemas.openxmlformats.org/markup-compatibility/2006">
    <mc:Choice Requires="x15">
      <x15ac:absPath xmlns:x15ac="http://schemas.microsoft.com/office/spreadsheetml/2010/11/ac" url="/Users/lorenaguevaratrujillo/Documents/ANLA/Cuentas Cobro/2025/6 Junio/Obligaciones/Obligacion 3/Indicadores SGC/"/>
    </mc:Choice>
  </mc:AlternateContent>
  <xr:revisionPtr revIDLastSave="0" documentId="13_ncr:1_{CCC5236E-CDBC-CA4A-8C1A-3967FC6129E3}" xr6:coauthVersionLast="47" xr6:coauthVersionMax="47" xr10:uidLastSave="{00000000-0000-0000-0000-000000000000}"/>
  <bookViews>
    <workbookView xWindow="0" yWindow="500" windowWidth="27200" windowHeight="15900" tabRatio="795" activeTab="2" xr2:uid="{00000000-000D-0000-FFFF-FFFF00000000}"/>
  </bookViews>
  <sheets>
    <sheet name="Instructivo" sheetId="3" state="hidden" r:id="rId1"/>
    <sheet name="CATÁLOGO INDICADORES ANLA 2022" sheetId="4" state="hidden" r:id="rId2"/>
    <sheet name="CALIDAD" sheetId="12" r:id="rId3"/>
    <sheet name="PRODUCTO" sheetId="6" state="hidden" r:id="rId4"/>
    <sheet name="CATÁLOGO INDICADORES ANLA (3)" sheetId="5" state="hidden" r:id="rId5"/>
    <sheet name="GESTIÓN" sheetId="10" state="hidden" r:id="rId6"/>
  </sheets>
  <definedNames>
    <definedName name="_xlnm._FilterDatabase" localSheetId="2" hidden="1">CALIDAD!$A$3:$H$43</definedName>
    <definedName name="_xlnm._FilterDatabase" localSheetId="4" hidden="1">'CATÁLOGO INDICADORES ANLA (3)'!$A$7:$L$21</definedName>
    <definedName name="_xlnm._FilterDatabase" localSheetId="1" hidden="1">'CATÁLOGO INDICADORES ANLA 2022'!$A$7:$N$97</definedName>
  </definedNames>
  <calcPr calcId="191028"/>
  <pivotCaches>
    <pivotCache cacheId="3" r:id="rId7"/>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0" i="10" l="1"/>
  <c r="D46" i="10"/>
  <c r="D44" i="10"/>
  <c r="D36" i="10"/>
  <c r="D32" i="10"/>
  <c r="D27" i="10"/>
  <c r="D19" i="10"/>
  <c r="D12" i="10"/>
  <c r="D10" i="10"/>
  <c r="D3" i="10"/>
  <c r="C50" i="10"/>
  <c r="D50" i="6"/>
  <c r="D48" i="6"/>
  <c r="D46" i="6"/>
  <c r="D44" i="6"/>
  <c r="D36" i="6"/>
  <c r="D32" i="6"/>
  <c r="D12" i="6"/>
  <c r="D3" i="6"/>
  <c r="D27" i="6"/>
  <c r="D19" i="6"/>
  <c r="L146" i="5"/>
  <c r="L145" i="5"/>
  <c r="G145" i="5"/>
  <c r="L137" i="5"/>
  <c r="G137" i="5"/>
  <c r="L136" i="5"/>
  <c r="L135" i="5"/>
  <c r="G135" i="5"/>
  <c r="N122" i="4"/>
  <c r="N121" i="4"/>
  <c r="I121" i="4"/>
  <c r="N113" i="4"/>
  <c r="I113" i="4"/>
  <c r="N112" i="4"/>
  <c r="N111" i="4"/>
  <c r="I111" i="4"/>
  <c r="D8" i="10"/>
  <c r="D10" i="6"/>
  <c r="D8" i="6"/>
  <c r="C50"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Microsoft Office User</author>
    <author>JAZMIN</author>
    <author>Adriana</author>
    <author>USUARIO</author>
  </authors>
  <commentList>
    <comment ref="A7" authorId="0" shapeId="0" xr:uid="{E00DA3EE-DE63-6545-A150-B71390E7F4E8}">
      <text>
        <r>
          <rPr>
            <b/>
            <sz val="10"/>
            <color rgb="FF000000"/>
            <rFont val="Tahoma"/>
            <family val="2"/>
          </rPr>
          <t>Microsoft Office User:</t>
        </r>
        <r>
          <rPr>
            <sz val="10"/>
            <color rgb="FF000000"/>
            <rFont val="Tahoma"/>
            <family val="2"/>
          </rPr>
          <t xml:space="preserve">
</t>
        </r>
        <r>
          <rPr>
            <sz val="10"/>
            <color rgb="FF000000"/>
            <rFont val="Tahoma"/>
            <family val="2"/>
          </rPr>
          <t>Se sugiere cambiar macroproceso por tipo de proceso.</t>
        </r>
      </text>
    </comment>
    <comment ref="I44" authorId="1" shapeId="0" xr:uid="{00000000-0006-0000-0100-000018000000}">
      <text>
        <r>
          <rPr>
            <b/>
            <sz val="9"/>
            <color indexed="81"/>
            <rFont val="Tahoma"/>
            <family val="2"/>
          </rPr>
          <t>JAZMIN:</t>
        </r>
        <r>
          <rPr>
            <sz val="9"/>
            <color indexed="81"/>
            <rFont val="Tahoma"/>
            <family val="2"/>
          </rPr>
          <t xml:space="preserve">
Revisar meta y alcance de la mejora normativa propuesta
</t>
        </r>
      </text>
    </comment>
    <comment ref="B49" authorId="0" shapeId="0" xr:uid="{C3767981-5EE7-DE48-AAF0-A84D3D97ED6E}">
      <text>
        <r>
          <rPr>
            <b/>
            <sz val="10"/>
            <color rgb="FF000000"/>
            <rFont val="Tahoma"/>
            <family val="2"/>
          </rPr>
          <t>Microsoft Office User:</t>
        </r>
        <r>
          <rPr>
            <sz val="10"/>
            <color rgb="FF000000"/>
            <rFont val="Tahoma"/>
            <family val="2"/>
          </rPr>
          <t xml:space="preserve">
</t>
        </r>
        <r>
          <rPr>
            <sz val="10"/>
            <color rgb="FF000000"/>
            <rFont val="Tahoma"/>
            <family val="2"/>
          </rPr>
          <t>Se debe actualziar el nombre del proceso por Direccionamiento y planeación.</t>
        </r>
      </text>
    </comment>
    <comment ref="F53" authorId="0" shapeId="0" xr:uid="{8C220B73-D47B-374F-B7CB-EB51E0DBA942}">
      <text>
        <r>
          <rPr>
            <b/>
            <sz val="10"/>
            <color rgb="FF000000"/>
            <rFont val="Tahoma"/>
            <family val="2"/>
          </rPr>
          <t>Microsoft Office User:</t>
        </r>
        <r>
          <rPr>
            <sz val="10"/>
            <color rgb="FF000000"/>
            <rFont val="Tahoma"/>
            <family val="2"/>
          </rPr>
          <t xml:space="preserve">
</t>
        </r>
        <r>
          <rPr>
            <sz val="10"/>
            <color rgb="FF000000"/>
            <rFont val="Tahoma"/>
            <family val="2"/>
          </rPr>
          <t>Pregutar a Juli B por la formula y medición de ese indicador,pues en realidad se mide % avance en el plan de trabajo.</t>
        </r>
      </text>
    </comment>
    <comment ref="E59" authorId="0" shapeId="0" xr:uid="{F89E4CB1-F1EB-7B4E-9519-5D685A1FFA94}">
      <text>
        <r>
          <rPr>
            <b/>
            <sz val="10"/>
            <color rgb="FF000000"/>
            <rFont val="Tahoma"/>
            <family val="2"/>
          </rPr>
          <t>Microsoft Office User:</t>
        </r>
        <r>
          <rPr>
            <sz val="10"/>
            <color rgb="FF000000"/>
            <rFont val="Tahoma"/>
            <family val="2"/>
          </rPr>
          <t xml:space="preserve">
</t>
        </r>
        <r>
          <rPr>
            <sz val="10"/>
            <color rgb="FF000000"/>
            <rFont val="Tahoma"/>
            <family val="2"/>
          </rPr>
          <t>Se sugiere incluir indicador de % avance en el plan de trabajo GC</t>
        </r>
      </text>
    </comment>
    <comment ref="J84" authorId="0" shapeId="0" xr:uid="{1ABA8D7B-7AFD-9D44-8365-024E0E511CE0}">
      <text>
        <r>
          <rPr>
            <b/>
            <sz val="10"/>
            <color rgb="FF000000"/>
            <rFont val="Tahoma"/>
            <family val="2"/>
          </rPr>
          <t>Microsoft Office User:</t>
        </r>
        <r>
          <rPr>
            <sz val="10"/>
            <color rgb="FF000000"/>
            <rFont val="Tahoma"/>
            <family val="2"/>
          </rPr>
          <t xml:space="preserve">
</t>
        </r>
        <r>
          <rPr>
            <sz val="10"/>
            <color rgb="FF000000"/>
            <rFont val="Tahoma"/>
            <family val="2"/>
          </rPr>
          <t>Revisar con Jaz y con enlace proceso si se mantiene el indicador.</t>
        </r>
      </text>
    </comment>
    <comment ref="N84" authorId="2" shapeId="0" xr:uid="{00000000-0006-0000-0100-00001F000000}">
      <text>
        <r>
          <rPr>
            <b/>
            <sz val="9"/>
            <color indexed="81"/>
            <rFont val="Tahoma"/>
            <family val="2"/>
          </rPr>
          <t>Depende de los funcionarios con grado mayor al 17 que ingresen en 2022 para la SSLA</t>
        </r>
      </text>
    </comment>
    <comment ref="I92" authorId="2" shapeId="0" xr:uid="{00000000-0006-0000-0100-000020000000}">
      <text>
        <r>
          <rPr>
            <b/>
            <sz val="9"/>
            <color indexed="81"/>
            <rFont val="Tahoma"/>
            <family val="2"/>
          </rPr>
          <t>La meta propuesta está en revisión según encuesta que se plantea realizar sobre al acogimiento de la Res. 370 del 15 de abril de 2021</t>
        </r>
      </text>
    </comment>
    <comment ref="N92" authorId="2" shapeId="0" xr:uid="{00000000-0006-0000-0100-000021000000}">
      <text>
        <r>
          <rPr>
            <b/>
            <sz val="9"/>
            <color indexed="81"/>
            <rFont val="Tahoma"/>
            <family val="2"/>
          </rPr>
          <t>Pendiente definir línea base de proyectos priorizados para incluir en HV del indicador</t>
        </r>
      </text>
    </comment>
    <comment ref="J93" authorId="2" shapeId="0" xr:uid="{00000000-0006-0000-0100-000022000000}">
      <text>
        <r>
          <rPr>
            <b/>
            <sz val="9"/>
            <color rgb="FF000000"/>
            <rFont val="Tahoma"/>
            <family val="2"/>
          </rPr>
          <t xml:space="preserve">El equipo lo está trabajando con OAP, Andrés Pájaro programó reunión para el 30/08 para la revisión del mismo
</t>
        </r>
        <r>
          <rPr>
            <b/>
            <sz val="9"/>
            <color rgb="FF000000"/>
            <rFont val="Tahoma"/>
            <family val="2"/>
          </rPr>
          <t xml:space="preserve">
</t>
        </r>
        <r>
          <rPr>
            <b/>
            <sz val="9"/>
            <color rgb="FF000000"/>
            <rFont val="Tahoma"/>
            <family val="2"/>
          </rPr>
          <t xml:space="preserve">No es claro si está relacionado con el "Indice de compensación ambiental"? 
</t>
        </r>
        <r>
          <rPr>
            <b/>
            <sz val="9"/>
            <color rgb="FF000000"/>
            <rFont val="Tahoma"/>
            <family val="2"/>
          </rPr>
          <t>--&gt; Legado</t>
        </r>
      </text>
    </comment>
    <comment ref="N93" authorId="2" shapeId="0" xr:uid="{00000000-0006-0000-0100-000023000000}">
      <text>
        <r>
          <rPr>
            <b/>
            <sz val="9"/>
            <color indexed="81"/>
            <rFont val="Tahoma"/>
            <family val="2"/>
          </rPr>
          <t>Adriana:</t>
        </r>
        <r>
          <rPr>
            <sz val="9"/>
            <color indexed="81"/>
            <rFont val="Tahoma"/>
            <family val="2"/>
          </rPr>
          <t xml:space="preserve">
El equipo lo está trabajando con OAP, Andrés Pájaro programó reunión para el 30/08 para la revisión del mismo</t>
        </r>
      </text>
    </comment>
    <comment ref="I96" authorId="2" shapeId="0" xr:uid="{00000000-0006-0000-0100-000024000000}">
      <text>
        <r>
          <rPr>
            <b/>
            <sz val="9"/>
            <color indexed="81"/>
            <rFont val="Tahoma"/>
            <family val="2"/>
          </rPr>
          <t>Según reporte OESA con corte a 12/08/2021. Puede variar con corte a 31 de diciembre</t>
        </r>
      </text>
    </comment>
    <comment ref="I97" authorId="2" shapeId="0" xr:uid="{00000000-0006-0000-0100-000025000000}">
      <text>
        <r>
          <rPr>
            <b/>
            <sz val="9"/>
            <color indexed="81"/>
            <rFont val="Tahoma"/>
            <family val="2"/>
          </rPr>
          <t>Según reporte OESA con corte a 12/08/2021. Puede variar con corte a 31 de diciembre</t>
        </r>
      </text>
    </comment>
    <comment ref="B111" authorId="0" shapeId="0" xr:uid="{4347BC85-BE2E-844C-95CD-26618D73F7B0}">
      <text>
        <r>
          <rPr>
            <b/>
            <sz val="10"/>
            <color rgb="FF000000"/>
            <rFont val="Tahoma"/>
            <family val="2"/>
          </rPr>
          <t>Microsoft Office User:</t>
        </r>
        <r>
          <rPr>
            <sz val="10"/>
            <color rgb="FF000000"/>
            <rFont val="Tahoma"/>
            <family val="2"/>
          </rPr>
          <t xml:space="preserve">
</t>
        </r>
        <r>
          <rPr>
            <sz val="10"/>
            <color rgb="FF000000"/>
            <rFont val="Tahoma"/>
            <family val="2"/>
          </rPr>
          <t>Por favor se debe actualziar el nombre de proceso, el correcto es evaluación de permisos y tramites ambientales.</t>
        </r>
      </text>
    </comment>
    <comment ref="N111" authorId="3" shapeId="0" xr:uid="{D00ED92C-085F-4FF3-BAFE-246CE8D3840B}">
      <text>
        <r>
          <rPr>
            <b/>
            <sz val="9"/>
            <color indexed="81"/>
            <rFont val="Tahoma"/>
            <family val="2"/>
          </rPr>
          <t>USUARIO:</t>
        </r>
        <r>
          <rPr>
            <sz val="9"/>
            <color indexed="81"/>
            <rFont val="Tahoma"/>
            <family val="2"/>
          </rPr>
          <t xml:space="preserve">
En proceso de validación de las cifras propuestas de acuerdo con la dinámica actual de envases y empaques</t>
        </r>
      </text>
    </comment>
    <comment ref="K114" authorId="1" shapeId="0" xr:uid="{D60A4B25-CB1B-4C2C-8C5D-2AE9D973A1B8}">
      <text>
        <r>
          <rPr>
            <b/>
            <sz val="9"/>
            <color indexed="81"/>
            <rFont val="Tahoma"/>
            <family val="2"/>
          </rPr>
          <t>JAZMIN:</t>
        </r>
        <r>
          <rPr>
            <sz val="9"/>
            <color indexed="81"/>
            <rFont val="Tahoma"/>
            <family val="2"/>
          </rPr>
          <t xml:space="preserve">
Revisar si se puede volver 1 solo indicador</t>
        </r>
      </text>
    </comment>
    <comment ref="K119" authorId="3" shapeId="0" xr:uid="{F3F98927-9C16-49FD-BE40-31C3A15761BE}">
      <text>
        <r>
          <rPr>
            <b/>
            <sz val="9"/>
            <color indexed="81"/>
            <rFont val="Tahoma"/>
            <family val="2"/>
          </rPr>
          <t>USUARIO:</t>
        </r>
        <r>
          <rPr>
            <sz val="9"/>
            <color indexed="81"/>
            <rFont val="Tahoma"/>
            <family val="2"/>
          </rPr>
          <t xml:space="preserve">
Nuevo indicador de impacto</t>
        </r>
      </text>
    </comment>
    <comment ref="K120" authorId="3" shapeId="0" xr:uid="{58988947-8E8C-41CE-8B47-58E3CFFCA24B}">
      <text>
        <r>
          <rPr>
            <b/>
            <sz val="9"/>
            <color indexed="81"/>
            <rFont val="Tahoma"/>
            <family val="2"/>
          </rPr>
          <t>USUARIO:</t>
        </r>
        <r>
          <rPr>
            <sz val="9"/>
            <color indexed="81"/>
            <rFont val="Tahoma"/>
            <family val="2"/>
          </rPr>
          <t xml:space="preserve">
nuevo de impacto</t>
        </r>
      </text>
    </comment>
    <comment ref="E121" authorId="0" shapeId="0" xr:uid="{908A73C6-5266-2F46-BC90-C468AD60C38B}">
      <text>
        <r>
          <rPr>
            <b/>
            <sz val="10"/>
            <color rgb="FF000000"/>
            <rFont val="Tahoma"/>
            <family val="2"/>
          </rPr>
          <t>Microsoft Office User:</t>
        </r>
        <r>
          <rPr>
            <sz val="10"/>
            <color rgb="FF000000"/>
            <rFont val="Tahoma"/>
            <family val="2"/>
          </rPr>
          <t xml:space="preserve">
</t>
        </r>
        <r>
          <rPr>
            <sz val="10"/>
            <color rgb="FF000000"/>
            <rFont val="Tahoma"/>
            <family val="2"/>
          </rPr>
          <t>Revisar con Juli Barrientos indicador de promedio de oportunidad de la atención de certificaciones y Vb.</t>
        </r>
      </text>
    </comment>
    <comment ref="K123" authorId="1" shapeId="0" xr:uid="{1E60883D-DD6F-4057-8ED3-A71AEA1D581D}">
      <text>
        <r>
          <rPr>
            <b/>
            <sz val="9"/>
            <color rgb="FF000000"/>
            <rFont val="Tahoma"/>
            <family val="2"/>
          </rPr>
          <t>JAZMIN:</t>
        </r>
        <r>
          <rPr>
            <sz val="9"/>
            <color rgb="FF000000"/>
            <rFont val="Tahoma"/>
            <family val="2"/>
          </rPr>
          <t xml:space="preserve">
</t>
        </r>
        <r>
          <rPr>
            <sz val="9"/>
            <color rgb="FF000000"/>
            <rFont val="Tahoma"/>
            <family val="2"/>
          </rPr>
          <t xml:space="preserve">Revisar si se puede volver 1 indicador
</t>
        </r>
      </text>
    </comment>
    <comment ref="N126" authorId="3" shapeId="0" xr:uid="{1FE53836-05E9-4C9D-8E42-388AA3F0A3DA}">
      <text>
        <r>
          <rPr>
            <b/>
            <sz val="9"/>
            <color rgb="FF000000"/>
            <rFont val="Tahoma"/>
            <family val="2"/>
          </rPr>
          <t>USUARIO:</t>
        </r>
        <r>
          <rPr>
            <sz val="9"/>
            <color rgb="FF000000"/>
            <rFont val="Tahoma"/>
            <family val="2"/>
          </rPr>
          <t xml:space="preserve">
</t>
        </r>
        <r>
          <rPr>
            <sz val="9"/>
            <color rgb="FF000000"/>
            <rFont val="Tahoma"/>
            <family val="2"/>
          </rPr>
          <t xml:space="preserve">Se sugiere bajar la meta dado que los registros indican un promedio de 5,5 </t>
        </r>
      </text>
    </comment>
    <comment ref="N127" authorId="3" shapeId="0" xr:uid="{69872387-C760-4635-BFF6-C719D54BB397}">
      <text>
        <r>
          <rPr>
            <b/>
            <sz val="9"/>
            <color indexed="81"/>
            <rFont val="Tahoma"/>
            <family val="2"/>
          </rPr>
          <t>USUARIO:</t>
        </r>
        <r>
          <rPr>
            <sz val="9"/>
            <color indexed="81"/>
            <rFont val="Tahoma"/>
            <family val="2"/>
          </rPr>
          <t xml:space="preserve">
La meta propuesta dependerá de si se mantiene el número de profesionales que actualmente se encuentran apoyando los procesos de evaluación y seguimiento.</t>
        </r>
      </text>
    </comment>
    <comment ref="N128" authorId="3" shapeId="0" xr:uid="{5C31938A-7285-4644-9A1E-C9942C503895}">
      <text>
        <r>
          <rPr>
            <b/>
            <sz val="9"/>
            <color rgb="FF000000"/>
            <rFont val="Tahoma"/>
            <family val="2"/>
          </rPr>
          <t>USUARIO:</t>
        </r>
        <r>
          <rPr>
            <sz val="9"/>
            <color rgb="FF000000"/>
            <rFont val="Tahoma"/>
            <family val="2"/>
          </rPr>
          <t xml:space="preserve">
</t>
        </r>
        <r>
          <rPr>
            <sz val="9"/>
            <color rgb="FF000000"/>
            <rFont val="Tahoma"/>
            <family val="2"/>
          </rPr>
          <t>Se propone contar con dos equipos de profesioanles  modeladores, el primero de ellos estaria a cargo de las modelaciones con enfoque regional.</t>
        </r>
      </text>
    </comment>
    <comment ref="H129" authorId="3" shapeId="0" xr:uid="{4FE5E414-A724-4C70-97BB-6C0E70DF8134}">
      <text>
        <r>
          <rPr>
            <b/>
            <sz val="9"/>
            <color indexed="81"/>
            <rFont val="Tahoma"/>
            <family val="2"/>
          </rPr>
          <t>USUARIO:</t>
        </r>
        <r>
          <rPr>
            <sz val="9"/>
            <color indexed="81"/>
            <rFont val="Tahoma"/>
            <family val="2"/>
          </rPr>
          <t xml:space="preserve">
</t>
        </r>
      </text>
    </comment>
    <comment ref="J129" authorId="3" shapeId="0" xr:uid="{044CBE7B-B8A8-44EE-A8CD-9E0B73621475}">
      <text>
        <r>
          <rPr>
            <b/>
            <sz val="9"/>
            <color rgb="FF000000"/>
            <rFont val="Tahoma"/>
            <family val="2"/>
          </rPr>
          <t>USUARIO:</t>
        </r>
        <r>
          <rPr>
            <sz val="9"/>
            <color rgb="FF000000"/>
            <rFont val="Tahoma"/>
            <family val="2"/>
          </rPr>
          <t xml:space="preserve">
</t>
        </r>
        <r>
          <rPr>
            <sz val="9"/>
            <color rgb="FF000000"/>
            <rFont val="Tahoma"/>
            <family val="2"/>
          </rPr>
          <t>nuevo</t>
        </r>
      </text>
    </comment>
    <comment ref="N129" authorId="3" shapeId="0" xr:uid="{17EA0916-5231-4C21-82CC-BCEA47201272}">
      <text>
        <r>
          <rPr>
            <b/>
            <sz val="9"/>
            <color indexed="81"/>
            <rFont val="Tahoma"/>
            <family val="2"/>
          </rPr>
          <t>USUARIO:</t>
        </r>
        <r>
          <rPr>
            <sz val="9"/>
            <color indexed="81"/>
            <rFont val="Tahoma"/>
            <family val="2"/>
          </rPr>
          <t xml:space="preserve">
Estructuración de la información asociada a demanda, uso y aprovechamiento de recursos en BDC y publicación en AGIL para áreas priorizadas anualmente. Se espera contar con el total de permisos fuera de licencia publicados en AGIL.</t>
        </r>
      </text>
    </comment>
    <comment ref="E130" authorId="0" shapeId="0" xr:uid="{594CE36F-1B39-5444-A848-1C9237CF5AFD}">
      <text>
        <r>
          <rPr>
            <b/>
            <sz val="10"/>
            <color rgb="FF000000"/>
            <rFont val="Tahoma"/>
            <family val="2"/>
          </rPr>
          <t>Microsoft Office User:</t>
        </r>
        <r>
          <rPr>
            <sz val="10"/>
            <color rgb="FF000000"/>
            <rFont val="Tahoma"/>
            <family val="2"/>
          </rPr>
          <t xml:space="preserve">
</t>
        </r>
        <r>
          <rPr>
            <sz val="10"/>
            <color rgb="FF000000"/>
            <rFont val="Tahoma"/>
            <family val="2"/>
          </rPr>
          <t>Revisar si es el mismo indicador asociado a:% Instrumentos de evalua y seg elaborados, optimizados y actualizados.</t>
        </r>
      </text>
    </comment>
    <comment ref="D133" authorId="0" shapeId="0" xr:uid="{7A4F58C4-0DE3-F540-A263-86B61C8E2587}">
      <text>
        <r>
          <rPr>
            <b/>
            <sz val="10"/>
            <color rgb="FF000000"/>
            <rFont val="Tahoma"/>
            <family val="2"/>
          </rPr>
          <t>Microsoft Office User:</t>
        </r>
        <r>
          <rPr>
            <sz val="10"/>
            <color rgb="FF000000"/>
            <rFont val="Tahoma"/>
            <family val="2"/>
          </rPr>
          <t xml:space="preserve">
</t>
        </r>
        <r>
          <rPr>
            <sz val="10"/>
            <color rgb="FF000000"/>
            <rFont val="Tahoma"/>
            <family val="2"/>
          </rPr>
          <t>Por recomendación del auditor, se debe analizar la inclusión de un indicaor que mida la totalidad del objetivo del proceso, la parte asociada a mantenimiento preventivo no se está midiendo.</t>
        </r>
      </text>
    </comment>
    <comment ref="E138" authorId="0" shapeId="0" xr:uid="{8FB69714-7E7D-EC4D-B59A-AB3EEAB398E1}">
      <text>
        <r>
          <rPr>
            <b/>
            <sz val="10"/>
            <color rgb="FF000000"/>
            <rFont val="Tahoma"/>
            <family val="2"/>
          </rPr>
          <t>Microsoft Office User:</t>
        </r>
        <r>
          <rPr>
            <sz val="10"/>
            <color rgb="FF000000"/>
            <rFont val="Tahoma"/>
            <family val="2"/>
          </rPr>
          <t xml:space="preserve">
</t>
        </r>
        <r>
          <rPr>
            <sz val="10"/>
            <color rgb="FF000000"/>
            <rFont val="Tahoma"/>
            <family val="2"/>
          </rPr>
          <t>Se sugiere para la próxima vigencia incluir la efectividad del PIC y un indicador que mida la PETH y/o el plan estratégico del TH. Integraidad es solo una parte del MIPG.</t>
        </r>
      </text>
    </comment>
    <comment ref="E146" authorId="0" shapeId="0" xr:uid="{6800FA60-D956-A04E-BB31-864E13ACEEB0}">
      <text>
        <r>
          <rPr>
            <b/>
            <sz val="10"/>
            <color rgb="FF000000"/>
            <rFont val="Tahoma"/>
            <family val="2"/>
          </rPr>
          <t>Microsoft Office User:</t>
        </r>
        <r>
          <rPr>
            <sz val="10"/>
            <color rgb="FF000000"/>
            <rFont val="Tahoma"/>
            <family val="2"/>
          </rPr>
          <t xml:space="preserve">
</t>
        </r>
        <r>
          <rPr>
            <sz val="10"/>
            <color rgb="FF000000"/>
            <rFont val="Tahoma"/>
            <family val="2"/>
          </rPr>
          <t>Analziar indicador con Mónica Leguizamos respecto al indicador.</t>
        </r>
      </text>
    </comment>
    <comment ref="B158" authorId="0" shapeId="0" xr:uid="{A36D3FB7-8EC4-1C4A-A1A9-DA68BA18A543}">
      <text>
        <r>
          <rPr>
            <b/>
            <sz val="10"/>
            <color rgb="FF000000"/>
            <rFont val="Tahoma"/>
            <family val="2"/>
          </rPr>
          <t>Microsoft Office User:</t>
        </r>
        <r>
          <rPr>
            <sz val="10"/>
            <color rgb="FF000000"/>
            <rFont val="Tahoma"/>
            <family val="2"/>
          </rPr>
          <t xml:space="preserve">
</t>
        </r>
        <r>
          <rPr>
            <sz val="10"/>
            <color rgb="FF000000"/>
            <rFont val="Tahoma"/>
            <family val="2"/>
          </rPr>
          <t>Se debe incluir el nombre del proceso: Participación ciudadana</t>
        </r>
      </text>
    </comment>
    <comment ref="E166" authorId="0" shapeId="0" xr:uid="{63C86077-671F-AC4B-BB62-CE7D2B61DDD2}">
      <text>
        <r>
          <rPr>
            <b/>
            <sz val="10"/>
            <color rgb="FF000000"/>
            <rFont val="Tahoma"/>
            <family val="2"/>
          </rPr>
          <t>Microsoft Office User:</t>
        </r>
        <r>
          <rPr>
            <sz val="10"/>
            <color rgb="FF000000"/>
            <rFont val="Tahoma"/>
            <family val="2"/>
          </rPr>
          <t xml:space="preserve">
</t>
        </r>
        <r>
          <rPr>
            <sz val="10"/>
            <color rgb="FF000000"/>
            <rFont val="Tahoma"/>
            <family val="2"/>
          </rPr>
          <t>Se debe asociar al proceso de atención al ciudadano</t>
        </r>
      </text>
    </comment>
    <comment ref="E179" authorId="0" shapeId="0" xr:uid="{7122B3A7-65F0-634C-9394-9408B80BED90}">
      <text>
        <r>
          <rPr>
            <b/>
            <sz val="10"/>
            <color rgb="FF000000"/>
            <rFont val="Tahoma"/>
            <family val="2"/>
          </rPr>
          <t>Microsoft Office User:</t>
        </r>
        <r>
          <rPr>
            <sz val="10"/>
            <color rgb="FF000000"/>
            <rFont val="Tahoma"/>
            <family val="2"/>
          </rPr>
          <t xml:space="preserve">
</t>
        </r>
        <r>
          <rPr>
            <sz val="10"/>
            <color rgb="FF000000"/>
            <rFont val="Tahoma"/>
            <family val="2"/>
          </rPr>
          <t>Se deberá analizar teniendoe n cuenta el objetivo del proceso.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JAZMIN</author>
    <author>Adriana</author>
    <author>USUARIO</author>
  </authors>
  <commentList>
    <comment ref="I19" authorId="0" shapeId="0" xr:uid="{58C28453-BC6F-4985-ABBD-C6F0ADB15885}">
      <text>
        <r>
          <rPr>
            <b/>
            <sz val="9"/>
            <color indexed="81"/>
            <rFont val="Tahoma"/>
            <family val="2"/>
          </rPr>
          <t>JAZMIN:</t>
        </r>
        <r>
          <rPr>
            <sz val="9"/>
            <color indexed="81"/>
            <rFont val="Tahoma"/>
            <family val="2"/>
          </rPr>
          <t xml:space="preserve">
Asociar al indicador de producto de documentos
</t>
        </r>
      </text>
    </comment>
    <comment ref="G67" authorId="0" shapeId="0" xr:uid="{90A5F2AA-2E0D-4323-9F26-A479F5C07EE9}">
      <text>
        <r>
          <rPr>
            <b/>
            <sz val="9"/>
            <color indexed="81"/>
            <rFont val="Tahoma"/>
            <family val="2"/>
          </rPr>
          <t>JAZMIN:</t>
        </r>
        <r>
          <rPr>
            <sz val="9"/>
            <color indexed="81"/>
            <rFont val="Tahoma"/>
            <family val="2"/>
          </rPr>
          <t xml:space="preserve">
Revisar meta y alcance de la mejora normativa propuesta
</t>
        </r>
      </text>
    </comment>
    <comment ref="L108" authorId="1" shapeId="0" xr:uid="{97D23060-65E4-4357-8564-2348CF8481FC}">
      <text>
        <r>
          <rPr>
            <b/>
            <sz val="9"/>
            <color indexed="81"/>
            <rFont val="Tahoma"/>
            <family val="2"/>
          </rPr>
          <t>Depende de los funcionarios con grado mayor al 17 que ingresen en 2022 para la SSLA</t>
        </r>
      </text>
    </comment>
    <comment ref="G116" authorId="1" shapeId="0" xr:uid="{91BE2F96-9FA0-4212-833E-4610DC7AB527}">
      <text>
        <r>
          <rPr>
            <b/>
            <sz val="9"/>
            <color indexed="81"/>
            <rFont val="Tahoma"/>
            <family val="2"/>
          </rPr>
          <t>La meta propuesta está en revisión según encuesta que se plantea realizar sobre al acogimiento de la Res. 370 del 15 de abril de 2021</t>
        </r>
      </text>
    </comment>
    <comment ref="L116" authorId="1" shapeId="0" xr:uid="{51EC299C-52B5-4C62-B608-092AF2C93BD9}">
      <text>
        <r>
          <rPr>
            <b/>
            <sz val="9"/>
            <color indexed="81"/>
            <rFont val="Tahoma"/>
            <family val="2"/>
          </rPr>
          <t>Pendiente definir línea base de proyectos priorizados para incluir en HV del indicador</t>
        </r>
      </text>
    </comment>
    <comment ref="H117" authorId="1" shapeId="0" xr:uid="{1D36DEBE-4C44-446B-91C3-7E57B089F2AB}">
      <text>
        <r>
          <rPr>
            <b/>
            <sz val="9"/>
            <color indexed="81"/>
            <rFont val="Tahoma"/>
            <family val="2"/>
          </rPr>
          <t>El equipo lo está trabajando con OAP, Andrés Pájaro programó reunión para el 30/08 para la revisión del mismo
No es claro si está relacionado con el "Indice de compensación ambiental"? 
--&gt; Legado</t>
        </r>
      </text>
    </comment>
    <comment ref="L117" authorId="1" shapeId="0" xr:uid="{9C127C8C-9676-4431-A05B-56F08FDBE1DF}">
      <text>
        <r>
          <rPr>
            <b/>
            <sz val="9"/>
            <color indexed="81"/>
            <rFont val="Tahoma"/>
            <family val="2"/>
          </rPr>
          <t>Adriana:</t>
        </r>
        <r>
          <rPr>
            <sz val="9"/>
            <color indexed="81"/>
            <rFont val="Tahoma"/>
            <family val="2"/>
          </rPr>
          <t xml:space="preserve">
El equipo lo está trabajando con OAP, Andrés Pájaro programó reunión para el 30/08 para la revisión del mismo</t>
        </r>
      </text>
    </comment>
    <comment ref="G120" authorId="1" shapeId="0" xr:uid="{0334CCC4-4F81-4B6E-879C-C1DA4FAF3EE2}">
      <text>
        <r>
          <rPr>
            <b/>
            <sz val="9"/>
            <color indexed="81"/>
            <rFont val="Tahoma"/>
            <family val="2"/>
          </rPr>
          <t>Según reporte OESA con corte a 12/08/2021. Puede variar con corte a 31 de diciembre</t>
        </r>
      </text>
    </comment>
    <comment ref="G121" authorId="1" shapeId="0" xr:uid="{BEFC0DFA-CAEF-40E2-9484-AAED417E9C74}">
      <text>
        <r>
          <rPr>
            <b/>
            <sz val="9"/>
            <color indexed="81"/>
            <rFont val="Tahoma"/>
            <family val="2"/>
          </rPr>
          <t>Según reporte OESA con corte a 12/08/2021. Puede variar con corte a 31 de diciembre</t>
        </r>
      </text>
    </comment>
    <comment ref="L135" authorId="2" shapeId="0" xr:uid="{A8DCB934-8F3B-4216-8333-D92F607D7D78}">
      <text>
        <r>
          <rPr>
            <b/>
            <sz val="9"/>
            <color indexed="81"/>
            <rFont val="Tahoma"/>
            <family val="2"/>
          </rPr>
          <t>USUARIO:</t>
        </r>
        <r>
          <rPr>
            <sz val="9"/>
            <color indexed="81"/>
            <rFont val="Tahoma"/>
            <family val="2"/>
          </rPr>
          <t xml:space="preserve">
En proceso de validación de las cifras propuestas de acuerdo con la dinámica actual de envases y empaques</t>
        </r>
      </text>
    </comment>
    <comment ref="I138" authorId="0" shapeId="0" xr:uid="{08617B4C-36F4-4C92-9F39-B288508D0B9D}">
      <text>
        <r>
          <rPr>
            <b/>
            <sz val="9"/>
            <color indexed="81"/>
            <rFont val="Tahoma"/>
            <family val="2"/>
          </rPr>
          <t>JAZMIN:</t>
        </r>
        <r>
          <rPr>
            <sz val="9"/>
            <color indexed="81"/>
            <rFont val="Tahoma"/>
            <family val="2"/>
          </rPr>
          <t xml:space="preserve">
Revisar si se puede volver 1 solo indicador</t>
        </r>
      </text>
    </comment>
    <comment ref="I143" authorId="2" shapeId="0" xr:uid="{01A5A4CA-59D5-4210-8457-ED962A65D0AA}">
      <text>
        <r>
          <rPr>
            <b/>
            <sz val="9"/>
            <color indexed="81"/>
            <rFont val="Tahoma"/>
            <family val="2"/>
          </rPr>
          <t>USUARIO:</t>
        </r>
        <r>
          <rPr>
            <sz val="9"/>
            <color indexed="81"/>
            <rFont val="Tahoma"/>
            <family val="2"/>
          </rPr>
          <t xml:space="preserve">
Nuevo indicador de impacto</t>
        </r>
      </text>
    </comment>
    <comment ref="I144" authorId="2" shapeId="0" xr:uid="{BBD8CE74-9E69-4A9F-96C3-2C385DE645E0}">
      <text>
        <r>
          <rPr>
            <b/>
            <sz val="9"/>
            <color indexed="81"/>
            <rFont val="Tahoma"/>
            <family val="2"/>
          </rPr>
          <t>USUARIO:</t>
        </r>
        <r>
          <rPr>
            <sz val="9"/>
            <color indexed="81"/>
            <rFont val="Tahoma"/>
            <family val="2"/>
          </rPr>
          <t xml:space="preserve">
nuevo de impacto</t>
        </r>
      </text>
    </comment>
    <comment ref="I147" authorId="0" shapeId="0" xr:uid="{4D23D24A-88D1-4901-A9E9-13F7280A52E4}">
      <text>
        <r>
          <rPr>
            <b/>
            <sz val="9"/>
            <color indexed="81"/>
            <rFont val="Tahoma"/>
            <family val="2"/>
          </rPr>
          <t>JAZMIN:</t>
        </r>
        <r>
          <rPr>
            <sz val="9"/>
            <color indexed="81"/>
            <rFont val="Tahoma"/>
            <family val="2"/>
          </rPr>
          <t xml:space="preserve">
Revisar si se puede volver 1 indicador
</t>
        </r>
      </text>
    </comment>
    <comment ref="L150" authorId="2" shapeId="0" xr:uid="{0506CEA8-0395-412E-A45A-CA7684255830}">
      <text>
        <r>
          <rPr>
            <b/>
            <sz val="9"/>
            <color indexed="81"/>
            <rFont val="Tahoma"/>
            <family val="2"/>
          </rPr>
          <t>USUARIO:</t>
        </r>
        <r>
          <rPr>
            <sz val="9"/>
            <color indexed="81"/>
            <rFont val="Tahoma"/>
            <family val="2"/>
          </rPr>
          <t xml:space="preserve">
Se sugiere bajar la meta dado que los registros indican un promedio de 5,5 </t>
        </r>
      </text>
    </comment>
    <comment ref="L151" authorId="2" shapeId="0" xr:uid="{CCFE0DE9-E3D7-432B-AB1A-055FF5C595AE}">
      <text>
        <r>
          <rPr>
            <b/>
            <sz val="9"/>
            <color indexed="81"/>
            <rFont val="Tahoma"/>
            <family val="2"/>
          </rPr>
          <t>USUARIO:</t>
        </r>
        <r>
          <rPr>
            <sz val="9"/>
            <color indexed="81"/>
            <rFont val="Tahoma"/>
            <family val="2"/>
          </rPr>
          <t xml:space="preserve">
La meta propuesta dependerá de si se mantiene el número de profesionales que actualmente se encuentran apoyando los procesos de evaluación y seguimiento.</t>
        </r>
      </text>
    </comment>
    <comment ref="L152" authorId="2" shapeId="0" xr:uid="{E8389628-E131-4550-8C9E-23F3632740F2}">
      <text>
        <r>
          <rPr>
            <b/>
            <sz val="9"/>
            <color indexed="81"/>
            <rFont val="Tahoma"/>
            <family val="2"/>
          </rPr>
          <t>USUARIO:</t>
        </r>
        <r>
          <rPr>
            <sz val="9"/>
            <color indexed="81"/>
            <rFont val="Tahoma"/>
            <family val="2"/>
          </rPr>
          <t xml:space="preserve">
Se propone contar con dos equipos de profesioanles  modeladores, el primero de ellos estaria a cargo de las modelaciones con enfoque regional.</t>
        </r>
      </text>
    </comment>
    <comment ref="F153" authorId="2" shapeId="0" xr:uid="{7A7679E0-3EC1-412E-B516-FE9199CECCCC}">
      <text>
        <r>
          <rPr>
            <b/>
            <sz val="9"/>
            <color indexed="81"/>
            <rFont val="Tahoma"/>
            <family val="2"/>
          </rPr>
          <t>USUARIO:</t>
        </r>
        <r>
          <rPr>
            <sz val="9"/>
            <color indexed="81"/>
            <rFont val="Tahoma"/>
            <family val="2"/>
          </rPr>
          <t xml:space="preserve">
</t>
        </r>
      </text>
    </comment>
    <comment ref="H153" authorId="2" shapeId="0" xr:uid="{9DA3D1BD-3A08-456D-B9FE-AC15B382E9CF}">
      <text>
        <r>
          <rPr>
            <b/>
            <sz val="9"/>
            <color indexed="81"/>
            <rFont val="Tahoma"/>
            <family val="2"/>
          </rPr>
          <t>USUARIO:</t>
        </r>
        <r>
          <rPr>
            <sz val="9"/>
            <color indexed="81"/>
            <rFont val="Tahoma"/>
            <family val="2"/>
          </rPr>
          <t xml:space="preserve">
nuevo</t>
        </r>
      </text>
    </comment>
    <comment ref="L153" authorId="2" shapeId="0" xr:uid="{7BE9B7CE-4D1E-44A0-9EDE-AC8800CF5A05}">
      <text>
        <r>
          <rPr>
            <b/>
            <sz val="9"/>
            <color indexed="81"/>
            <rFont val="Tahoma"/>
            <family val="2"/>
          </rPr>
          <t>USUARIO:</t>
        </r>
        <r>
          <rPr>
            <sz val="9"/>
            <color indexed="81"/>
            <rFont val="Tahoma"/>
            <family val="2"/>
          </rPr>
          <t xml:space="preserve">
Estructuración de la información asociada a demanda, uso y aprovechamiento de recursos en BDC y publicación en AGIL para áreas priorizadas anualmente. Se espera contar con el total de permisos fuera de licencia publicados en AGIL.</t>
        </r>
      </text>
    </comment>
    <comment ref="I156" authorId="0" shapeId="0" xr:uid="{8E5321F9-6A06-448A-8AF3-DCD566E08E80}">
      <text>
        <r>
          <rPr>
            <b/>
            <sz val="9"/>
            <color indexed="81"/>
            <rFont val="Tahoma"/>
            <family val="2"/>
          </rPr>
          <t>JAZMIN:</t>
        </r>
        <r>
          <rPr>
            <sz val="9"/>
            <color indexed="81"/>
            <rFont val="Tahoma"/>
            <family val="2"/>
          </rPr>
          <t xml:space="preserve">
INDICADORES DE IMPACTO: En proceso de presentación al subdirector para su análisis de incorporacion, ajuste o no al PAI 2022
-VUCE*
- BOLSAS PLASTICAS-
-BENEFICIOS TRIBUTARIOS*
- CAMBIO CLIMÁTICO ** Ya se encuentra incluido en indicador PEI</t>
        </r>
      </text>
    </comment>
  </commentList>
</comments>
</file>

<file path=xl/sharedStrings.xml><?xml version="1.0" encoding="utf-8"?>
<sst xmlns="http://schemas.openxmlformats.org/spreadsheetml/2006/main" count="2342" uniqueCount="647">
  <si>
    <t>Indicadores marcados en:</t>
  </si>
  <si>
    <t>Azul</t>
  </si>
  <si>
    <t>Indicadores Nuevos</t>
  </si>
  <si>
    <t>Verde</t>
  </si>
  <si>
    <t>Indicadores que deben ir por corresponder a proyectos, PND, planes del decreto 612. Támbien pueden ir en verde, dado que se consideran adecuados y propios del proceso</t>
  </si>
  <si>
    <t>Rojo</t>
  </si>
  <si>
    <t>Se sugiere eliminar el indicador del catálogo</t>
  </si>
  <si>
    <t>Amarillo</t>
  </si>
  <si>
    <t>Se sugiere modificar el indicador actual</t>
  </si>
  <si>
    <t>Nota: en caso de estar el color verde y el color amarillo acompañando el mismo indicador, es que el indicador debe pertenecer, pero su forma de medición debe ser modificada</t>
  </si>
  <si>
    <t>Casillas de Observaciones:</t>
  </si>
  <si>
    <t xml:space="preserve">En caso de tener observaciones sobre ajustes, modificaciones o inclusiones, se puede incorporar al final de la matriz esta columna </t>
  </si>
  <si>
    <t>META:</t>
  </si>
  <si>
    <t>Es la meta propuesta a cada indicador, esta meta será comparada con la meta de años anteriores, versus recursos asignados y tendencia histórica de los indicadores (estará suceptible a ajustes, dado que se presenta a comité directivo)</t>
  </si>
  <si>
    <t>INCLUSIÓN DE INDICADORES:</t>
  </si>
  <si>
    <t>Se deben incluir nuevos indicadores, teniendo en cuenta la matriz de compromisos externos y otras apuestas que se tengan desde la dependencia. Se pueden incorporar al catálogo en la parte final y marcar en color azul (diligenciar toda la fila: nombre, fórmula, tipo, etc.)</t>
  </si>
  <si>
    <t>SISTEMA DE GESTION DE CALIDAD</t>
  </si>
  <si>
    <t>DEPENDENCIA/GRUPO</t>
  </si>
  <si>
    <t>INDICADOR DE PRODUCTO</t>
  </si>
  <si>
    <t>INDICADOR DE GESTIÓN</t>
  </si>
  <si>
    <t>Macroproceso</t>
  </si>
  <si>
    <t>Proceso</t>
  </si>
  <si>
    <t>Dependencia</t>
  </si>
  <si>
    <t>Grupo</t>
  </si>
  <si>
    <t>FÓRMULA INDICADOR DE PRODUCTO</t>
  </si>
  <si>
    <t>TIPO DE INDICADOR</t>
  </si>
  <si>
    <t>META DE 2021</t>
  </si>
  <si>
    <t>META PROPUESTA 2022</t>
  </si>
  <si>
    <t>FÓRMULA INDICADOR DE GESTIÓN</t>
  </si>
  <si>
    <t>Misional</t>
  </si>
  <si>
    <t>Gestión y licenciamiento ambiental</t>
  </si>
  <si>
    <t>SELA</t>
  </si>
  <si>
    <t>Grupo de Energía, Presas, Represas, Trasvases y Embalses</t>
  </si>
  <si>
    <t>Solicitudes de evaluación a licencias ambientales (nuevas y modificaciones) resueltas dentro de los tiempos establecidos en la normatividad vigente</t>
  </si>
  <si>
    <t>(# de actos administrativos finalizados que resuelven solicitudes de evaluación a licencias ambientales dentro de téminos del decreto 1076 /# de solicitudes de licenciamiento ambiental a atender con vencimiento de términos) * 100</t>
  </si>
  <si>
    <t>PND</t>
  </si>
  <si>
    <t>Porcentaje de visitas a solicitudes de evaluación (nuevas y modificaciones)efectuadas dentro de los tiempos establecidos en la normatividad vigente.</t>
  </si>
  <si>
    <t>(# de visitas de evaluación realizadas dentro de téminos del decreto 1076 /# de expedientes de evaluación que requieran visita con vencimiento de términos de la etapa) * 100</t>
  </si>
  <si>
    <t>PLAN DE ACCIÓN</t>
  </si>
  <si>
    <t>Porcentaje de Conceptos Técnicos finalizados a solicitudes de evaluación (nuevas y modificaciones) dentro de los tiempos establecidos internamente</t>
  </si>
  <si>
    <t>(# de conceptos técnicos de evaluación finalizados dentro de téminos internos / # de expedientes de evaluación con vencimiento de términos de la etapa de finalización del concepto técnico) * 100</t>
  </si>
  <si>
    <t>Por definir</t>
  </si>
  <si>
    <t>Número de Licencias ambientales evaluadas</t>
  </si>
  <si>
    <t>Número de actos administrativos que resuelven solicitudes de evaluación de licenciamiento ambiental</t>
  </si>
  <si>
    <t>PROYECTO DE INVERSIÓN</t>
  </si>
  <si>
    <t>Porcentaje de trámites resueltos con aplicación de instrumentos del Nuevo Modelo de Licenciamiento Ambiental</t>
  </si>
  <si>
    <t xml:space="preserve">Número de trámites resueltos que aplican instrumentos / Total de trámites resueltos </t>
  </si>
  <si>
    <t>Grupo De Hidrocarburos</t>
  </si>
  <si>
    <t>Grupo De Infraestructura</t>
  </si>
  <si>
    <t>Grupo De Minería</t>
  </si>
  <si>
    <t>Grupo de Evaluación de Agroquímicos y Proyectos Especiales</t>
  </si>
  <si>
    <t>Subdirección de Evaluación de Licencias Ambientales</t>
  </si>
  <si>
    <t>NO TIENE INDICADORES DE GESTIÓN</t>
  </si>
  <si>
    <t>Porcentaje de Recursos de Reposición resueltos oportunamente</t>
  </si>
  <si>
    <t>(# de actos administrativos finalizados que resuelven recursos de reposición en términos/Total de Recursos de Reposición con vencimiento de términos) * 100</t>
  </si>
  <si>
    <t>N/A</t>
  </si>
  <si>
    <t>Planes institucionales implementados - Implementación de la estrategia de evaluación de licenciamiento ambiental</t>
  </si>
  <si>
    <t>Número de actividades ejecutadas del plan de trabajo establecido / Total de actividades programadas del plan de trabajo</t>
  </si>
  <si>
    <t>Grupo Valoración y Manejo de Impactos</t>
  </si>
  <si>
    <t>Porcentaje de cambios menores no reglados resueltos oportunamente</t>
  </si>
  <si>
    <t>(Número de Cambios menores no reglados resueltos en términos /Total de Cambios menores no reglados con vencimiento de términos) * 100</t>
  </si>
  <si>
    <t>Porcentaje de VPD con respuesta oportuna</t>
  </si>
  <si>
    <t>(Numero VPD finalizados en términos / Número de VPD con vencimiento de términos)*100</t>
  </si>
  <si>
    <t>Porcentaje de proyectos en evaluación revisados desde el componente de compensación e inversión del 1%</t>
  </si>
  <si>
    <t>(Numero de conceptos técnicos numerados que incluyen el componente de compensación e inversión del 1% en etapa de evaluación / Total de conceptos técnicos de evaluación revisados por profesionales del equipo de Compensación e Inversión del 1%) * 100</t>
  </si>
  <si>
    <t>Porcentaje de Conceptos técnicos de evaluación que incluyen el componente de Riesgos y Contingencias</t>
  </si>
  <si>
    <t>(Numero de Conceptos técnicos de evaluación finalizados que incluyen el componente de Riesgos y Contingencias en etapa de evaluación /Total de conceptos técnicos de evaluación revisados por profesionales de Riesgos y Contingencias) * 100</t>
  </si>
  <si>
    <t>Porcentaje de Conceptos técnicos de evaluación que incluyen el componente de Valoración Económica</t>
  </si>
  <si>
    <t>(Numero de conceptos técnicos de evaluación finalizados que incluyen el componente de valoración económica en etapa de evaluación /Total de conceptos técnicos de evaluación revisados por profesionales de Valoración Económica) * 100</t>
  </si>
  <si>
    <t>Porcentaje de Zonificaciones de Manejo Ambiental generadas</t>
  </si>
  <si>
    <t>(Número de Zonificaciones de Manejo generadas / Número de Zonificaciones de Manejo solicitadas)*100</t>
  </si>
  <si>
    <t>Porcentaje de autos de inicio emitidos oportunamente</t>
  </si>
  <si>
    <t>(Número de Autos de inicio emitidos 8 DH posterior a la VPD aprobada / Total de Autos emitidos)*100</t>
  </si>
  <si>
    <t>Actuaciones sancionatorias</t>
  </si>
  <si>
    <t>OAJ</t>
  </si>
  <si>
    <t>Grupo de Actuaciones Sancionatorias Ambientales</t>
  </si>
  <si>
    <t>Actos administrativos expedidos en procesos sancionatorios ambientales competencia de ANLA</t>
  </si>
  <si>
    <t>No. Actos Administrativos sancionatorios firmados de competencia de ANLA</t>
  </si>
  <si>
    <t>Conceptos técnicos sancionatorios emitidos ( No. de actos administrativos firmados en procesos sancionatorios ambientales de competencia de la ANLA acogiendo conceptos técnicos de inicio y/o medida preventiva )</t>
  </si>
  <si>
    <t>No. de actos administrativos firmados en procesos sancionatorios ambientales de competencia de la ANLA acogiendo conceptos técnicos de inicio y/o medida preventiva que cumplan con los criterios para tal fin</t>
  </si>
  <si>
    <t>Número de Decisiones de fondo</t>
  </si>
  <si>
    <t>No. de actos administrativos de decisiones de fondo firmados en procesos sancionatorios ambientales de competencia de la ANLA</t>
  </si>
  <si>
    <t>Porcentaje de cumplimiento de medidas preventivas</t>
  </si>
  <si>
    <t xml:space="preserve">	(No. Medidas preventivas levantadas/No. De medidas preventivas impuestas) * 100</t>
  </si>
  <si>
    <t>Actos administrativos de impulso procesal y/o demás requeridos en los procesos Sancionatorios Ambientales</t>
  </si>
  <si>
    <t xml:space="preserve">No. de actos administrativos firmados de impulso procesal y/o demás requeridos en los procesos Sancionatorios Ambientales de competencia de la ANLA </t>
  </si>
  <si>
    <t xml:space="preserve"> Porcentaje de reducción en el tiempo de respuesta a los recursos de reposición interpuestos a las decisiones de fondo</t>
  </si>
  <si>
    <t>(No. De recursos de reposición resueltos en el termino de acuerdo a la meta establecida para cada vigencia/ total de recursos resueltos en la vigencia)*100</t>
  </si>
  <si>
    <t>Porcentaje de solicitudes de información resueltas oportunamente</t>
  </si>
  <si>
    <t>(No. de solicitudes resueltas oportunamente/ No. de solicitudes que se encuentren para responder dentro del periodo)*100</t>
  </si>
  <si>
    <t xml:space="preserve">Porcentaje de reducción en el tiempo de respuesta a los recursos de reposición interpuestos a las decisiones de fondo
</t>
  </si>
  <si>
    <t>PLAN DE ACCIÓN
(INDICADOR DE IMPACTO)</t>
  </si>
  <si>
    <t>N.A</t>
  </si>
  <si>
    <t>Apoyo</t>
  </si>
  <si>
    <t>Gestión jurídica</t>
  </si>
  <si>
    <t>Grupo de Gestión Jurídica y Cobro Coactivo</t>
  </si>
  <si>
    <t>Porcentaje de cartera coactiva recuperada en la vigencia 2021</t>
  </si>
  <si>
    <t>Total recaudo en banco de cartera coactiva</t>
  </si>
  <si>
    <t>Porcentaje de recaudo en banco cartera coactiva</t>
  </si>
  <si>
    <t>Total recaudo en banco de cartera coactiva/ meta establecida para la vigencia</t>
  </si>
  <si>
    <t>Porcentaje de recaudo en banco cartera persuasiva</t>
  </si>
  <si>
    <t>Total recaudo en banco de cartera persuasiva / meta establecida para la vigencia</t>
  </si>
  <si>
    <t>Grupo Defensa Judicial</t>
  </si>
  <si>
    <t>Tasa de éxito procesal</t>
  </si>
  <si>
    <t>Número de procesos en contra de la entidad terminados (ejecutoriado) con fallo favorable / Total numero de procesos en contra de la entidad terminados</t>
  </si>
  <si>
    <t>Grupo Conceptos Jurídicos</t>
  </si>
  <si>
    <t xml:space="preserve">	Número de propuestas de mejoras normativas</t>
  </si>
  <si>
    <t>Número de propuestas de mejorar normativas realizadas</t>
  </si>
  <si>
    <t>Porcentaje de conceptos jurídicos resueltos en atención a consultas internas</t>
  </si>
  <si>
    <t>Número de conceptos jurídicos resueltos/ Número de consultas jurídicas internas solicitadas y que se encuentren para responder dentro del periodo</t>
  </si>
  <si>
    <t>Evaluación</t>
  </si>
  <si>
    <t>Procesos disciplinarios</t>
  </si>
  <si>
    <t>OCDI</t>
  </si>
  <si>
    <t>Oficina de Control Disciplinario Interno</t>
  </si>
  <si>
    <t xml:space="preserve">Porcentaje de satisfacción de capacitaciones a los colaboradores como acciones preventivas </t>
  </si>
  <si>
    <t>Porcentaje de satisfacción alcanzado por los colaboradores capacitados en acciones preventivas</t>
  </si>
  <si>
    <t>Porcentaje de trámite de actuaciones disciplinarias impuldas dentro de los términos legales</t>
  </si>
  <si>
    <t>Número total de procesos impulsados en términos / Número total de procesos a impulsar</t>
  </si>
  <si>
    <t>Politica implementada - Implementación de la política de prevención de faltas disciplinarias de la entidad</t>
  </si>
  <si>
    <t>Porcentaje de implementacion de la línea de ética</t>
  </si>
  <si>
    <t>Número de actividades ejecutadas en la implementación / Total de actividades programadas para la implementación</t>
  </si>
  <si>
    <t>Estratégico</t>
  </si>
  <si>
    <t>Orientación estratégica</t>
  </si>
  <si>
    <t>OAP</t>
  </si>
  <si>
    <t>Oficina Asesora de Planeación</t>
  </si>
  <si>
    <t>Auditorías realizadas</t>
  </si>
  <si>
    <t>Número auditorías realizadas</t>
  </si>
  <si>
    <t>PROYECTO DE INVERSIÓN
LEGADO</t>
  </si>
  <si>
    <t>Porcentaje de efectividad en el seguimiento y control del Plan de Acción Institucional</t>
  </si>
  <si>
    <t>A-Avance del Plan de Acción Institucional (0,75) B-Avance del plan de trabajo de las acciones de mejora resultado de la evaluación 2021 (0,15) C-Reducción de modificaciones y ajustes efectuados al PAI 2022(0,10)  
%=∑[A(0,75)+B(0.15)+C(0,10)]</t>
  </si>
  <si>
    <t xml:space="preserve">PLAN DE ACCIÓN
</t>
  </si>
  <si>
    <t>Porcentaje de avance del plan de trabajo para la elaboración de estudios económicos, sociales y ambientales</t>
  </si>
  <si>
    <t>Número de estudios elaborados/ número de estudios programados</t>
  </si>
  <si>
    <t>PLAN DE ACCIÓN (IMPACTO)</t>
  </si>
  <si>
    <t>Porcentaje de avance en la elaboración de indicadores de impacto de la entidad</t>
  </si>
  <si>
    <t>Numero de indicadores elaborados /Número de indicadores a fórmular en la vigencia</t>
  </si>
  <si>
    <t>Porcentaje de avance de seguimiento al Plan Estratégico Institucional (PEI)</t>
  </si>
  <si>
    <t>Número de acciones realizadas del plan de trabajo/ Número de acciones programadas en el plan de trabajo</t>
  </si>
  <si>
    <t>Sistema de gestión implementado</t>
  </si>
  <si>
    <t>Número de sistemas de gestión implementados</t>
  </si>
  <si>
    <t>Porcentaje De Avance En La Implementación De Sistemas De Calidad De La Gestión</t>
  </si>
  <si>
    <t>âˆ‘= Suma de todos los procesos programadas desde 1 hasta n (i); \\nwi= peso porcentual para cada proceso; Xi= Valor del proceso</t>
  </si>
  <si>
    <t>Porcentaje de avance en la implementación de los planes de acción del MIPG</t>
  </si>
  <si>
    <t>âˆ‘= Suma de todos los procesos programados desde 1 hasta n (i); \\nwi= peso porcentual para cada proceso; Xi= Valor del proceso</t>
  </si>
  <si>
    <t>Índice de lucha contra la corrupción</t>
  </si>
  <si>
    <t xml:space="preserve">Por Definir metodología de medición </t>
  </si>
  <si>
    <t>0.85</t>
  </si>
  <si>
    <t>0.87</t>
  </si>
  <si>
    <t>Porcentaje de implementación del Plan Anticorrupción y de Atención al Ciudadano - PAAC</t>
  </si>
  <si>
    <t>% avance del Plan anticorrupción y atención al ciudadano (PAAC)</t>
  </si>
  <si>
    <t>Planes institucionales implementados</t>
  </si>
  <si>
    <t>Número de planes institucionales implementados - MIPG</t>
  </si>
  <si>
    <t>Índice de desempeño institucional</t>
  </si>
  <si>
    <t>Avance alcanzado por la entidad en el IDI</t>
  </si>
  <si>
    <t>Porcentaje de transformación de conocimiento</t>
  </si>
  <si>
    <t>Número de acciones del inventario de conocimiento tácito efectuadas / Total de acciones del inventario de conocimiento tácito)</t>
  </si>
  <si>
    <t>PLAN DE ACCIÓN
IMPACTO</t>
  </si>
  <si>
    <t>Tableros de control unificados y publicados</t>
  </si>
  <si>
    <t>Porcentaje de avance en los tableros de control unificados y publicados</t>
  </si>
  <si>
    <t xml:space="preserve">Índice de gestión del cambio
</t>
  </si>
  <si>
    <t xml:space="preserve"> ∑((a1Resultados ADKAR)+ (a2Resultados Stakeholder)+(a3Resultados Metodologia LEAN))/n</t>
  </si>
  <si>
    <t>0.1</t>
  </si>
  <si>
    <t>Número de Documentos de planeación con seguimiento realizado</t>
  </si>
  <si>
    <t>Número de seguimientos de análisis de información sectorial elaborados y socializados por la OAP</t>
  </si>
  <si>
    <t>SSLA</t>
  </si>
  <si>
    <t>Grupo de Alto Magdalena - Cauca</t>
  </si>
  <si>
    <t>Número de Proyectos licenciados con seguimiento realizado</t>
  </si>
  <si>
    <t>Número de actos administrativos que acogen el seguimiento realizado a los proyectos licenciados</t>
  </si>
  <si>
    <t>Visitas técnicas de seguimiento a proyectos con licenciamiento ambiental</t>
  </si>
  <si>
    <t>Número de Visitas técnicas de seguimiento a proyectos con licenciamiento ambiental</t>
  </si>
  <si>
    <t>Conceptos técnicos de seguimiento con visita realizado a proyectos programados en la vigencia actual</t>
  </si>
  <si>
    <t>Número de conceptos técnicos de seguimiento con visita aprobados en la vigencia actual</t>
  </si>
  <si>
    <t>Conceptos técnicos de seguimiento documental de proyectos priorizados en la vigencia actual</t>
  </si>
  <si>
    <t>Número de conceptos técnicos de seguimiento documental aprobados en la vigencia actual</t>
  </si>
  <si>
    <t>Porcentaje de seguimientos de licenciamiento ambiental con oralidad</t>
  </si>
  <si>
    <t>(Número de seguimientos finalizados con oralidad / Número total de seguimientos de licenciamiento ambiental realizados)*100</t>
  </si>
  <si>
    <t>Porcentaje de implementación de instrumentos que aplican en el proceso de seguimiento ambiental</t>
  </si>
  <si>
    <t>Número de conceptos técnicos finalizados que implementaron instrumentos generados por SIPTA/ Número de seguimientos realizados durante la vigencia a los que aplican instrumentos generados por SIPTA</t>
  </si>
  <si>
    <t>Grupo de Caribe - Pacifico</t>
  </si>
  <si>
    <t>Grupo de Medio Magdalena - Cauca - Catatumbo</t>
  </si>
  <si>
    <t>Grupo de Orinoquía - Amazonas</t>
  </si>
  <si>
    <t>Grupo de Seguimiento de Agroquímicos y Proyectos Especiales</t>
  </si>
  <si>
    <t>Conceptos técnicos de seguimiento de proyectos priorizados en la vigencia actual</t>
  </si>
  <si>
    <t>Número de conceptos técnicos de seguimiento finalizados en la vigencia actual</t>
  </si>
  <si>
    <t>Subdirección de Seguimiento de Licencias Ambientales</t>
  </si>
  <si>
    <t>Conceptos técnicos de seguimiento a licencias ambientales</t>
  </si>
  <si>
    <t>Número de Conceptos técnicos de seguimiento a licencias ambientales</t>
  </si>
  <si>
    <t>Cobertura de la entidad en proyectos activos objetos de seguimiento en licenciamiento ambiental</t>
  </si>
  <si>
    <t>(Número de proyectos activos con seguimiento realizado en la vigencia/ Número total de proyectos activos objeto de seguimiento)*100</t>
  </si>
  <si>
    <t>Porcentaje de seguimientos efectuados a proyectos en etapa de construcción</t>
  </si>
  <si>
    <t>(Número de proyectos en etapa de construcción con seguimiento ambiental durante la vigencia/ Número total de proyectos en etapa de construcción)*100</t>
  </si>
  <si>
    <t>Porcentaje de seguimiento efectuados con el nuevo formato de concepto técnico de seguimiento</t>
  </si>
  <si>
    <t>Número de conceptos técnicos finalizados que implementaron el nuevo formato de CT/Número de Conceptos técnicos de seguimiento finalizados en la vigencia</t>
  </si>
  <si>
    <t>LEGADO</t>
  </si>
  <si>
    <t>Porcentaje de avance de la estrategia de seguimiento</t>
  </si>
  <si>
    <t>Número de acciones realizadas * peso de la acción alcanzado/ Número de acciones propuestas en la vigencia * peso ponderado de la acción</t>
  </si>
  <si>
    <t>SIMPOSIO/ESTRATEGIA</t>
  </si>
  <si>
    <t>Porcentaje de avance en la implementación de Estrategias del contexto interno y externo</t>
  </si>
  <si>
    <t>Cantidad de Estrategias del contexto interno y externo ejecutadas por la SSLA / Cantidad de estrategias propuestas del contexto interno y externo por la SSLA para la vigencia</t>
  </si>
  <si>
    <t>CONTEXTO INTERNO Y EXTERNO</t>
  </si>
  <si>
    <t>Grupo Valoración y manejo de impactos Seguimiento</t>
  </si>
  <si>
    <t>Porcentaje de verificación preliminar de los ICA</t>
  </si>
  <si>
    <t>(Número de ICA verificados/ Número de ICA recibidos)* 100</t>
  </si>
  <si>
    <t>Avance en la aprobación de áreas para el cumplimiento de las obligaciones de inversión del 1% y compensación en los territorios beneficiados por proyectos licenciados</t>
  </si>
  <si>
    <t>Número de hectaréas aprobadas para desarrollar acciones de conservación, preservación y restauración con cargo al 1% y a la compensación ambiental</t>
  </si>
  <si>
    <t>6000 Ha</t>
  </si>
  <si>
    <t>8000 ha</t>
  </si>
  <si>
    <t>Porcentaje de proyectos priorizados revisados desde el componente de compensación e inversión del 1%</t>
  </si>
  <si>
    <t>(Número de conceptos técnicos numerados de los proyectos priorizados que incluyan el componente de compensación e inversión del 1% en etapa de seguimiento/ Total de Proyectos priorizados en etapa de seguimiento que incluyan obligaciones de compensación e inversión del 1%) * 100</t>
  </si>
  <si>
    <t>Indicador de impacto de compensación y 1%</t>
  </si>
  <si>
    <t>PENDIENTE DEFINICIÓN</t>
  </si>
  <si>
    <t>Porcentaje de proyectos licenciados revisados desde el componente de valoración económica</t>
  </si>
  <si>
    <t>(Número de conceptos técnicos de seguimiento numerados, con participación del equipo de valoración económica / Total de conceptos técnicos de seguimiento asignados al equipo de valoración económica) * 100</t>
  </si>
  <si>
    <t>Seguimiento a expedientes con contingencias recurrentes de vigencias anteriores</t>
  </si>
  <si>
    <t>Número de actos administrativos que acogen el seguimiento realizado a los expedientes priorizados de contingencias recurrentes</t>
  </si>
  <si>
    <t>Porcentaje de proyectos revisados desde el componente de contingencias</t>
  </si>
  <si>
    <t>(Número de conceptos técnicos de seguimiento numerados con participación del equipo de contingencias / Número total de conceptos técnicos de seguimiento asignados al equipo de contingencias) * 100</t>
  </si>
  <si>
    <t>Proyectos licenciados objeto de seguimiento con Seguimiento Documental Espacial</t>
  </si>
  <si>
    <t>Número de proyectos licenciados objeto de seguimiento con Seguimiento Documental Espacial</t>
  </si>
  <si>
    <t>Proyectos con Indice de Desempeño Ambiental Fase I en implementación</t>
  </si>
  <si>
    <t>Número de proyectos en seguimiento con aplicación de la metodología del Indice de Desempeño Ambiental Fase I</t>
  </si>
  <si>
    <t>Dirección General</t>
  </si>
  <si>
    <t>Avance en la implementación de los planes de gestión del riesgo en los Proyectos, Obras o Actividades priorizados</t>
  </si>
  <si>
    <t xml:space="preserve">	% avance en la implementación de los planes de gestión del riesgo en los POA priorizados</t>
  </si>
  <si>
    <t>Control a la gestión</t>
  </si>
  <si>
    <t>OCI</t>
  </si>
  <si>
    <t>Oficina de Control Interno</t>
  </si>
  <si>
    <t>Porcentaje de efectividad de las acciones de mejoramiento definidas por la entidad</t>
  </si>
  <si>
    <t>Número de acciones efectivas (PM interno + PM CGR) / Total de acciones evaluadas (PM interno + PM CGR)</t>
  </si>
  <si>
    <t>Porcentaje de cumplimiento de las acciones formuladas en el Plan de Mejoramiento suscrito con la Contraloría General de la República</t>
  </si>
  <si>
    <t>No. Total de acciones cerradas /No. Total de acciones evaluadas del plan de mejoramiento CGR.</t>
  </si>
  <si>
    <t>Porcentaje de efectividad de las acciones del plan de mejoramiento interno</t>
  </si>
  <si>
    <t>No. Total de acciones con concepto positivo /No. Total de acciones evaluadas del plan de mejoramineto interno</t>
  </si>
  <si>
    <t>Porcentaje de avance de las estretegías definidas en el Plan de Trabajo del contexto Interno y Externo . (9 actividades).</t>
  </si>
  <si>
    <t xml:space="preserve">No. de actividades ejecutadas/ No. actividades programadas </t>
  </si>
  <si>
    <t>Porcentaje de avance de las acciones definidas para Fortalecer las competencias del equipo de profesionales de la Oficina de Control Interno a través de alianzas interinstitucionales (4 actividades)</t>
  </si>
  <si>
    <t>No. acciones ejecutadas / No. acciones programadas</t>
  </si>
  <si>
    <t>Porcentaje de avance de las acciones definidas para Implementar una herramienta tecnológica para la gestión integral de los planes de Mejoramiento por parte de la Oficina de Control Interno, a través de un trabajo articulado con las dependencias de la  entidad que permita la disponibilidad, accesibilidad, seguimiento y control de los mismos. (5 actrividades).</t>
  </si>
  <si>
    <t>Resultado de la evaluación del Sistema de Control Interno</t>
  </si>
  <si>
    <t>(Resultado del Informe de la evaluación del Sistema de Control Interno arrojado en la herramienta del DAFP del primer semestre + resultado del informe del segundo semestre)/2</t>
  </si>
  <si>
    <t>Gestión del conocimiento y la innovación</t>
  </si>
  <si>
    <t>COMUNICACIONES</t>
  </si>
  <si>
    <t>Comunicaciones</t>
  </si>
  <si>
    <t>Porcentaje de Posicionamiento de la ANLA a nivel externo</t>
  </si>
  <si>
    <t>Número de personas que reaccionan positivamente ante los anuncios de las redes sociales por cada 100.000 personas/Número de personas con alcance ante los anuncios de las redes sociales por cada 100.000 personas</t>
  </si>
  <si>
    <t>Notas Positivas sobre la ANLA</t>
  </si>
  <si>
    <t>Noticias con valoración positiva de la ANLA / Total de noticias publicadas sobre la ANLA</t>
  </si>
  <si>
    <t>Porcentaje de posicionamiento de la ANLA a nivel interno</t>
  </si>
  <si>
    <t>(Número de personas satisfechas / Total de personas encuestadas)*100</t>
  </si>
  <si>
    <t>Campañas priorizadas realizadas</t>
  </si>
  <si>
    <t>Número de campañas priorizadas realizadas</t>
  </si>
  <si>
    <t>Canales de comunicación en servicio</t>
  </si>
  <si>
    <t>Número de canales con contenidos publicados</t>
  </si>
  <si>
    <t>Oportunidad de ejecución del equipo de comunicaciones</t>
  </si>
  <si>
    <t>Numero de productos entregados en tiempos / total de productos solicitados</t>
  </si>
  <si>
    <t>Gestión de permisos y trámites ambientales</t>
  </si>
  <si>
    <t>SIPTA</t>
  </si>
  <si>
    <t>Grupo de Permisos y Autorizaciones</t>
  </si>
  <si>
    <t>Actos administrativos expedidos para resolver las solicitudes de evaluación de los permisos y trámites ambientales.</t>
  </si>
  <si>
    <t># de actos administrativos que resuelven solicitudes de permisos ambientales.</t>
  </si>
  <si>
    <t>Conceptos técnicos emitidos para resolver las solicitudes de evaluación a permisos y trámites ambientales.</t>
  </si>
  <si>
    <t># de conceptos técnicos realizados para resolver las solicitudes de evaluación de permisos ambientales.</t>
  </si>
  <si>
    <t>Permisos y trámites ambientales otorgados</t>
  </si>
  <si>
    <t>Sumatoria del número de permisos y trámites otorgados</t>
  </si>
  <si>
    <t>Actos administrativos expedidos para resolver el seguimiento de los permisos y trámites ambientales.</t>
  </si>
  <si>
    <t># de actos administrativos que acogen el seguimiento realizado a permisos otorgados.</t>
  </si>
  <si>
    <t>Conceptos técnicos de seguimiento a permisos y trámites ambientales otorgados.</t>
  </si>
  <si>
    <t># de conceptos técnicos realizados para acoger el seguimiento realizado a los permisos otorgados.</t>
  </si>
  <si>
    <t>Porcentaje de cumplimiento de la meta de gestión de Baterías Plomo Acido</t>
  </si>
  <si>
    <t>Sumatoria total de BUPAS validadas/ sumatoria total de BUPAS de meta de gestión</t>
  </si>
  <si>
    <t>Porcentaje de cumplimiento de la meta de gestión de Bombillas</t>
  </si>
  <si>
    <t>Sumatoria total de bombillas validadas/ sumatoria total de bombillas de meta de gestión</t>
  </si>
  <si>
    <t>Porcentaje de cumplimiento de la meta de gestión de computadores y/o perifericos validadas</t>
  </si>
  <si>
    <t>Sumatoria total de computadores y/o perifericos validadas/ sumatoria total de computadores y/o perifericos de meta de gestión</t>
  </si>
  <si>
    <t>Porcentaje de cumplimiento de la meta de gestión de llantas</t>
  </si>
  <si>
    <t>Sumatoria total de llantas validadas/ sumatoria total de llantas de meta de gestión</t>
  </si>
  <si>
    <t>Porcentaje de cumplimiento de la meta de gestión de pilas y/o acumuladores</t>
  </si>
  <si>
    <t>Sumatoria total de pilas y/o acumuladoras validadas/ sumatoria total de pilas y/o acumuladoras de meta de gestión</t>
  </si>
  <si>
    <t xml:space="preserve">Porcentaje de cumplimiento de la meta de gestión de productos posconsumo de plaguicidas </t>
  </si>
  <si>
    <t>Sumatoria  total de productos posconsumo total de plaguicidas validadas/ sumatoria  total de productos posconsumo de plaguicidas de la meta de gestión</t>
  </si>
  <si>
    <t>Porcentaje anual de variación del número de bolsas plásticas distribuidas en el año de evaluación</t>
  </si>
  <si>
    <t>Porcentaje anual de variación del número de bolsas distribuidas en los puntos de pago. 
PRB(%):  (NBDVo- NBDVn)/NBDVo*100
Donde:
NBDVo: Número de bolsas distribuidas en los puntos de pago en el año base
NBDVn: Número de bolsas distribuidas en los puntos de pago en el año n ( año de seguimiento al cumplimiento de la meta)</t>
  </si>
  <si>
    <t>Grupo de Certificaciones y Vistos Buenos</t>
  </si>
  <si>
    <t>Actos administrativos expedidos para resolver las solicitudes de evaluación de certificaciones</t>
  </si>
  <si>
    <t># de actos administrativos que acogen la evaluación realizada a certificaciones</t>
  </si>
  <si>
    <t>Conceptos técnicos emitidos para resolver las solicitudes de evaluación a certificaciones</t>
  </si>
  <si>
    <t># de conceptos técnicos realizados de evaluación realizado a certificaciones</t>
  </si>
  <si>
    <t>Certificaciones y vistos buenos ambientales otorgadas</t>
  </si>
  <si>
    <t>Sumatoria de certificaciones y vistos buenos ambientales otorgadas</t>
  </si>
  <si>
    <t>Promedio de la reducción porcentual de los contaminantes emitidos por la flota de vehículos pesados al implementar la normativa vigente (Resolución 910 del 2008, modificada por la Resolución 1111 del 2013, o Resolución 2604 del 2009)</t>
  </si>
  <si>
    <t>x ̅=1/n ∑_i^n▒x_i \n\nx ̅: Promedio de la reducción en porcentaje de los contaminantes emitidos por la flota de vehículos pesados al implementar la normativa vigente.\nn: Cantidad de contaminantes\nx_i: Reducción en porcentaje del contaminante i emitido por la flota de vehículos pesados al implementar la normativa vigente\ni: Monóxido de Carbono (CO), Hidrocarburos, Óxidos de Nitrógeno (NOx), Material Particulado (MP), Metano (CH4), Hidrocarburos diferentes del Metano (HCNM)\nx_i=(m_(i,anterior a normativa)-m_(i,con normativa))/m_(i,anterior a normativa) \nm_(i,anterior a normativa): Masa en g/kWh del contaminante i de la flota si ésta solamente cumpliera con los estándares de emisiones anteriores a la Resolución 910 del 2008\nm_(i,con normativa): Masa en g/kWh del contaminante i de la flota con los datos de CEPD aprobados\n\nm_(i,anterior a normativa)=z∙l_i\nm_(i,con normativa)=∑_j^y▒〖m_(i,j) z_j 〗\nz: Cantidad de vehículos importados en la vigencia\nl_i: Límite de emisiones para el contaminante i descrito en la normativa anterior a la actual\nj: CEPD\ny: Cantidad de CEPD utilizados en la vigencia\nm_(i,j): Masa en g/kWh del contaminante i que se encuentra en el CEPD j\nz_j: Cantidad de vehículos importados por CEPD j \n\nNormativa anterior: Resolución 1048 de 1999</t>
  </si>
  <si>
    <t>Promedio de la reducción porcentual de los contaminantes emitidos por la flota de vehículos livianos y motocicletas al implementar la normativa vigente</t>
  </si>
  <si>
    <t>x ̅=1/n ∑_i^n▒x_i \n\nx ̅: Promedio de la reducción en porcentaje de los contaminantes emitidos por la flota de vehículos livianos y motocicletas al implementar la normativa vigente.\nn: Cantidad de contaminantes\nx_i: Reducción en porcentaje del contaminante i emitido por la flota de vehículos livianos y motocicletas al implementar la normativa vigente\ni: Monóxido de Carbono (CO), Hidrocarburos, Óxidos de Nitrógeno (NOx), Material Particulado (MP), Metano (CH4), Hidrocarburos diferentes del Metano (HCNM)\nx_i=(m_(i,anterior a normativa)-m_(i,con normativa))/m_(i,anterior a normativa) \nm_(i,anterior a normativa): Masa en g/kWh del contaminante i de la flota si ésta solamente cumpliera con los estándares de emisiones anteriores a la Resolución 910 del 2008\nm_(i,con normativa): Masa en g/kWh del contaminante i de la flota con los datos de CEPD aprobados\n\nm_(i,anterior a normativa)=z∙l_i\nm_(i,con normativa)=∑_j^y▒〖m_(i,j) z_j 〗\nz: Cantidad de vehículos importados en la vigencia\nl_i: Límite de emisiones para el contaminante i descrito en la normativa anterior a la actual\nj: CEPD\ny: Cantidad de CEPD utilizados en la vigencia\nm_(i,j): Masa en g/kWh del contaminante i que se encuentra en el CEPD j\nz_j: Cantidad de vehículos importados por CEPD j \n\nNormativa anterior: Resolución 1048 de 1999</t>
  </si>
  <si>
    <t>Reducción porcentual de las TCO2eq que pueden ser emitidas a la atmósfera por las SAO en comparación al promedio del consumo de HCFC en Colombia para el periodo 2009-2010, a considerarse como TCO2eq evitadas.</t>
  </si>
  <si>
    <t>Peso (Ton) SAO LB * PCG SAO = TCO2eq SAO LB
Peso (Ton) de SAO IIT * PCG SAO = TCO2eq SAO IIT
Σ TCO2eq SAO LB - Σ TCO2eq SAO IIT = TCO2eq evitadas                                                                                                                         
Sustancia Agotadora de Ozono: SAO                
Potencial de Calentamiento Global: PCG 
     Línea base: LB
Intenciones de importación por trimestre: IIT
Ton: Tonelada</t>
  </si>
  <si>
    <t>Porcentaje de reprocesos por verificación de documentos inicial</t>
  </si>
  <si>
    <t>Número de devoluciones por verificación de documentos inicial /Número total de solicitudes</t>
  </si>
  <si>
    <t>Grupo de Regionalización y centro de Monitoreo</t>
  </si>
  <si>
    <t>Documentos técnicos de modelación regional de medios biótico, abiótico y social elaborados</t>
  </si>
  <si>
    <t># de documentos técnicos de modelación regional elaborados</t>
  </si>
  <si>
    <t>Informes elaborados para acompañar la toma de decisiones de autoridades ambientales</t>
  </si>
  <si>
    <t>Sumatoria de informes elaborados para acompañar la toma de decisiones</t>
  </si>
  <si>
    <t>Diagnósticos Desarrollados</t>
  </si>
  <si>
    <t>Número de documentos de diagnóstico</t>
  </si>
  <si>
    <t>Gestión de instrumentos</t>
  </si>
  <si>
    <t>Levantamiento de información de linea base para áreas donde existe concentración en el licenciamiento ambiental.</t>
  </si>
  <si>
    <t>Área con levantamiento de información de línea base regional (km2)/Áreas con concentración de licencias, permisos y tramites ambientales (km2)</t>
  </si>
  <si>
    <t>Consolidación y actualización de la información asociada a demanda, uso y aprovechamiento de recursos nautrales en la BDC.</t>
  </si>
  <si>
    <t>% de expedientes revisados, actualizados y estructurados en BDC *
*Sobre el total de expedientes en seguimiento de licencias, permisos y tramites ambientales (No incluye sector de agroquimicos).</t>
  </si>
  <si>
    <t>Grupo de Instrumentos</t>
  </si>
  <si>
    <t>Porcentaje de Instrumentos de evaluación y seguimiento desarrollados, implementados y/o actualizados</t>
  </si>
  <si>
    <t>Instrumentos de evaluación y seguimiento elaborados, optimizados y/o actualizados</t>
  </si>
  <si>
    <t>Número de instrumentos de evaluación y seguimiento elaborados, optimizados y/o actualizados</t>
  </si>
  <si>
    <t>Usuarios beneficiados con acciones de racionalización</t>
  </si>
  <si>
    <t>Sumatoria de usuarios beneficiados con acciones de racionalización</t>
  </si>
  <si>
    <t>PROYECTO DE INVERSIÓN (INDICADOR IMPACTO)</t>
  </si>
  <si>
    <t>En formulacion</t>
  </si>
  <si>
    <t xml:space="preserve"> Estimación de costos ambientales evitados</t>
  </si>
  <si>
    <t>Valor de los costos internalizados de los proyectos con PMA/ Gasto total de las actividades de proteccion Ambiental</t>
  </si>
  <si>
    <t>PLAN DE ACCIÓN
(INDICADOR IMPACTO)</t>
  </si>
  <si>
    <t>Gestión administrativa, financiera y del talento humano</t>
  </si>
  <si>
    <t>SAF</t>
  </si>
  <si>
    <t>Grupo de Gestión Administrativa</t>
  </si>
  <si>
    <t>Porcentaje de oportunidad en la solucion de las  incidencias reportadas (MIA)</t>
  </si>
  <si>
    <t>Total incidencias resueltas en tiempos / Total incidencias reportadas</t>
  </si>
  <si>
    <t>Porcentaje de avance en las actividades del Subsistema de Gestión ambiental</t>
  </si>
  <si>
    <t>Cantidad actividades programadas/Cantidad actividades ejecutadas.</t>
  </si>
  <si>
    <t>Porcentaje de oportunidad en el tramite de solicitud de comisiones</t>
  </si>
  <si>
    <t>Total comisiones tramitadas en tiempos / Total comisiones solicitadas</t>
  </si>
  <si>
    <t>NA</t>
  </si>
  <si>
    <t>Rotación de inventario</t>
  </si>
  <si>
    <t>Total bienes en servicio (o entregados) / Total de los bienes registrados en Almacen</t>
  </si>
  <si>
    <t>Grupo de Gestión de Notificaciones</t>
  </si>
  <si>
    <t>Porcentaje de cumplimiento en la gestión y control del proceso de publicidad de los actos administrativos emitidos por la Entidad</t>
  </si>
  <si>
    <t>Número de actos administrativos gestionados oportunamente/Número de actos adminisrativos tramitados</t>
  </si>
  <si>
    <t>Grupo de Gestión Humana</t>
  </si>
  <si>
    <t>Porcentaje de satisfacción en las actividades de la propuesta de la estrategia de calidad de vida.</t>
  </si>
  <si>
    <t>(Calificación actividad 1+Calificación actividad (n))/# de actividades calificadas</t>
  </si>
  <si>
    <t>Porcentaje de avance en la elaboracion del documento de estrategia de la ANLA para el trabajo en casa</t>
  </si>
  <si>
    <t>Número de capitulos elaborados / capitulos del documento planeados</t>
  </si>
  <si>
    <t>-</t>
  </si>
  <si>
    <t>Porcentaje de cumplimiento en las actividades pactadas en el PIC de la vigencia 2021</t>
  </si>
  <si>
    <t>Actividadades PIC 2021 programadas/Actividades PIC ejecutadas</t>
  </si>
  <si>
    <t>Porcentaje de avance en el Informe de apropiación y uso del conocimiento - (primera fase).</t>
  </si>
  <si>
    <t xml:space="preserve">Porcentaje de avance en la elaboracion del documento de estudio de necesidades de formación </t>
  </si>
  <si>
    <t>Porcentaje de cumplimiento del Plan de Trabajo SST</t>
  </si>
  <si>
    <t>Total de actividades ejecutadas a la fecha de cierre)/(Total de actividades planeadas en el año)</t>
  </si>
  <si>
    <t>Número de informes gerenciales o informes cortos (facsheets) para todos los colaboradores, con los resultados estratégicos de los instrumentos (encuestas) que se realizan bajo el direccionamiento del grupo de Gestión humana</t>
  </si>
  <si>
    <t>Número de informes elaborados destinados a todos los colaboradores de la entidad</t>
  </si>
  <si>
    <t>Porcentaje de avance en las actividades de la política de integridad MIPG</t>
  </si>
  <si>
    <t>Número de acciones ejecutadas / número de acciones propuestas</t>
  </si>
  <si>
    <t>NUEVO</t>
  </si>
  <si>
    <t>Porcentaje de avance en la elaboración del documento con el plan de estructura organizacional (Actividades concretas, habilidades y capacidades del trabajador, Responsabilidades y tareas de cada cargo, innovaciones, retos, etc.)</t>
  </si>
  <si>
    <t>Porcentaje de avance en la elaboración e implementación del Plan de estructura organizacional</t>
  </si>
  <si>
    <t>FASE 1: Brechas de capital humano
Porcentaje de avance en la elaboración del documento con diagnóstico de brechas de capital humano.
FASE 2: 
Porcente de avance en el documento con la prospectiva laboral basado en linemientes de revolución 4,0 para el capital humano.</t>
  </si>
  <si>
    <t>Porcentaje de avance en la elaboración del documento con diagnóstico de brechas de capital humano</t>
  </si>
  <si>
    <t>Grupo De Gestión Contractual</t>
  </si>
  <si>
    <t>Porcentaje de contratos por modalidad contratación directa de prestación de servicios y/o apoyo a la gestión atendidos dentro de los tiempos establecidos en el procedimiento</t>
  </si>
  <si>
    <t>No. De contratos suscritos dentro de los tiempos del proceso de contratación directa de prestación de servicios profesionales y/o apoyo a la gestión /Total de contratos suscritos de contratación directa de prestación de servicios profesionales y/o apoyo a la gestión</t>
  </si>
  <si>
    <t>Porcentaje promedio de desviación de la programación por devoluciones y demoras</t>
  </si>
  <si>
    <t>Días de retraso frente a lo programado + Días devuelto (en ajustes del área)/ Total días hasta la suscripción</t>
  </si>
  <si>
    <t>Porcentaje de liquidaciones realizadas dentro de los términos de ley.</t>
  </si>
  <si>
    <t>N° de liquidaciones realizadas / Solicitudes de liquidación recibidas en debida forma</t>
  </si>
  <si>
    <t>Grupo de Gestión Financiera Y Presupuestal</t>
  </si>
  <si>
    <t>Indice de Sostenibilidad Financiera</t>
  </si>
  <si>
    <t>Eficiencia financiera + (Propensión a ahorrar * Diferencia entre Ingresos del periodo anterior, excedentes del año del periodo t -2 y gastos del periodo anterior (ahorro o desahorro)</t>
  </si>
  <si>
    <t>Indicador de Eficiencia Financiera</t>
  </si>
  <si>
    <t>Relación entre los ingresos que recibe la entidad y los gastos que genera IEF= Ingresos/ Gastos</t>
  </si>
  <si>
    <t>Avance en la implementación de la estrategia de sostenibilidad financiera de ANLA</t>
  </si>
  <si>
    <t>(Avance de las actividades* peso porcentual) / total de actividades</t>
  </si>
  <si>
    <t>Porcentaje de recaudo efectivo</t>
  </si>
  <si>
    <t>Valor Recaudo efectivo / (Meta recaudo vigencia 2020)</t>
  </si>
  <si>
    <t>Porcentaje de recaudo efectivo por seguimiento al licenciamiento y permisos ambientales</t>
  </si>
  <si>
    <t>Valor efectivo recaudado servicio de seguimiento / (Valor proyectado recaudo por servicio de seguimiento)</t>
  </si>
  <si>
    <t>Avance en la ejecución presupuestal en compromisos</t>
  </si>
  <si>
    <t>Valor comprometido / programación presupuestal de las dependencias</t>
  </si>
  <si>
    <t>Avance en la ejecución presupuestal en obligaciones</t>
  </si>
  <si>
    <t>Valor obligado / valor comprometido</t>
  </si>
  <si>
    <t>Presupuesto Ejecutado Frente A Presupuesto Asignado</t>
  </si>
  <si>
    <t>Valor obligado / programación presupuestal de las dependencias</t>
  </si>
  <si>
    <t>Grupo de Gestión Documental</t>
  </si>
  <si>
    <t>Porcentaje de implementación del Plan Institucional de archivos PINAR</t>
  </si>
  <si>
    <t>Número de actividades desarrolladas/Número de actividades programadas</t>
  </si>
  <si>
    <t>Porcentaje de implementación de las actividades previstas en el Programa de Gestión Documental</t>
  </si>
  <si>
    <t>Número de actividades programadas/# de actividadaes implmentadas</t>
  </si>
  <si>
    <t>Porcentaje de ejecución del cronograma de trabajo del Plan de Conservación Documental</t>
  </si>
  <si>
    <t>Número de actividades programadas / No de actividades ejecutadas</t>
  </si>
  <si>
    <t>Sistema de Gestión documental implementado</t>
  </si>
  <si>
    <t>Numero de actividades ejecutadas / Numero de actividades planeadas</t>
  </si>
  <si>
    <t>Porcentaje De Implementación Del Sistema De Gestión Documental Institucional</t>
  </si>
  <si>
    <t>Número de actividades y/o documentos realizados/Actividades y/o documentos programados para la implementación del Sistema de gestión documental</t>
  </si>
  <si>
    <t>Número de Sistemas de Gestión Documental implementado</t>
  </si>
  <si>
    <t>Organización de archivos de gestión - (Expedientes en el Sistema de Gestión de Documentos Electrónicos de Archivo - SGDEA)</t>
  </si>
  <si>
    <t>Metros lineales organizados</t>
  </si>
  <si>
    <t>Porcentaje de eliminación de documentos, aplicando criterios técnicos.</t>
  </si>
  <si>
    <t>Número de documentos eliminados con criterios técnicos/ número de documentos programados para eliminar</t>
  </si>
  <si>
    <t>Implementación de Tablas de retención Documental versión 2 (2021)</t>
  </si>
  <si>
    <t>Número de TRD implementadas /# de TRD a implementar</t>
  </si>
  <si>
    <t>SMPCA</t>
  </si>
  <si>
    <t>Grupo de Participación Ciudadana</t>
  </si>
  <si>
    <t>Documentos de lineamientos técnicos realizados</t>
  </si>
  <si>
    <t>No de Documentos de lineamientos técnicos realizados</t>
  </si>
  <si>
    <t>Estrategia de relacionamiento con grupos de interés implementada</t>
  </si>
  <si>
    <t>Porcentaje de avance en la estrategia de relacionamiento con grupos de interés formuladas e implementadas</t>
  </si>
  <si>
    <t>Porcentaje de acciones de participación ciudadana, lineamientos técnicos socioeconómicos y fortalecimiento de capacidades en grupos de interés realizados</t>
  </si>
  <si>
    <t>Número de acciones de Participación Ciudadana, lineamientos técnicos socioeconómicos y fortalecimiento de capacidades en grupos de interés realizados/Número de Acciones de participación Ciudadana, lineamientos técnicos socioeconómicos y fortalecimiento de capacidades en grupos de interés programados</t>
  </si>
  <si>
    <t>Incremento de la Participación en las acciones de pedagogía y de formación para la participación ciudadana, desarrolladas con enfoque diferencial</t>
  </si>
  <si>
    <t>Número de personas que participan en las acciones de pedagogía y de formación para la participación ciudadana, desarrolladas con enfoque diferencial, en la vigencia actual/ Número de personas que participan en las acciones de pedagogía y de formación para la participación ciudadana, desarrolladas con enfoque diferencial, en la  vigencia anterior</t>
  </si>
  <si>
    <t xml:space="preserve">En construcción </t>
  </si>
  <si>
    <t>Ejercicios de Participación</t>
  </si>
  <si>
    <t>Número de ejercicios de participación realizados y acompañados</t>
  </si>
  <si>
    <t>Acciones de gestión desarrolladas para la transformación positiva de conflictos de competencia de la Autoridad Nacional de Licencias Ambiental</t>
  </si>
  <si>
    <t>Número de conflictos con acciones de gestión de la  transformación implementadas /Número de conflictos con acciones gestionadas de transformación programadas</t>
  </si>
  <si>
    <t>Pedagogías institucionales para la promoción de mecanismos de participación ciudadana y competencias institucionales en territorios con comunidades vulnerables (grupos étnicos, comunidad del área rural y otros grupos de interés) realizados.</t>
  </si>
  <si>
    <t>Pedagogías institucionales realizadas</t>
  </si>
  <si>
    <t>Módulos  virtuales de formación ofrecidos permanentemente</t>
  </si>
  <si>
    <t>Módulos  virtuales de formación implementados</t>
  </si>
  <si>
    <t>Elaboración y socialización de los Lineamientos del medio socioeconómico.</t>
  </si>
  <si>
    <t>Documento elaborado y socializado</t>
  </si>
  <si>
    <t xml:space="preserve">Monitoreo en la implementación de los lineamientos del medio socioeconómico </t>
  </si>
  <si>
    <t>Número de Documentos de lineamientos monitoreados</t>
  </si>
  <si>
    <t>Grupo de Gestión de Solicitudes y Peticiones</t>
  </si>
  <si>
    <t>Satisfacción en la respuesta a las PQRS-ECOS</t>
  </si>
  <si>
    <t>Número de personas que manifestaron estar satisfechas con la respuesta a la PQRS ordinarias de la SMPCA/ Total de personas que respondieron la encuesta de satisfacción.</t>
  </si>
  <si>
    <t>Porcentaje de Solicitudes prioritarias de entes de control (ECOS) finalizados oportunamente</t>
  </si>
  <si>
    <t>(Número de ECO finalizados en términos / número de ECO con vencimiento de términos)*100</t>
  </si>
  <si>
    <t>Porcentaje de Derechos de petición a solicitudes prioritarias finalizados oportunamente por el grupo de GGSP</t>
  </si>
  <si>
    <t>(Numero de DPE finalizados en términos GGSP/ Total DPE asignados GGSP con vencimiento de terminos)*100</t>
  </si>
  <si>
    <t>Porcentaje de reducción de respuestas a PQRS escritas en que intervienen las Subdirecciones de evaluación y seguimiento de licencias ambientales</t>
  </si>
  <si>
    <t>1- (Número de respuestas a PQRS escritas en que intervienen las subdirecciones de evaluación y seguimiento en la vigencia actual/Número de respuestas a PQRS escritas en que intervienen las subdirecciones de evaluación y seguimiento en la vigencia anterior)*100</t>
  </si>
  <si>
    <t xml:space="preserve">PLAN DE ACCIÓN </t>
  </si>
  <si>
    <t>Grupo de Atención al Ciudadano</t>
  </si>
  <si>
    <t>Satisfacción en la atención del centro de orientación</t>
  </si>
  <si>
    <t>Número de personas que manifestaron estar satisfechas con los servicios recibidos en el centro de orientación/total de personas que respondieron la encuesta de satisfacción</t>
  </si>
  <si>
    <t>Porcentaje de reducción de PQRSD</t>
  </si>
  <si>
    <t>Número de PQRSD (Quejas y Reclamos) del año vigente / Número de PQRSD (Quejas y Reclamos) del año anterior</t>
  </si>
  <si>
    <t>Porcentajes de peticiones, quejas, reclamos y sugerencias (PQRS) atendidas de manera oportuna</t>
  </si>
  <si>
    <t>N° de PQRS respondidos por la entidad en los términos legales durante el periodo / N° de PQRS recibidos por la entidad</t>
  </si>
  <si>
    <t>Satisfacción de los Grupos de Interés</t>
  </si>
  <si>
    <r>
      <t>Incrementar en</t>
    </r>
    <r>
      <rPr>
        <b/>
        <sz val="9"/>
        <rFont val="Calibri"/>
        <family val="2"/>
        <scheme val="minor"/>
      </rPr>
      <t xml:space="preserve"> 2 </t>
    </r>
    <r>
      <rPr>
        <sz val="9"/>
        <rFont val="Calibri"/>
        <family val="2"/>
        <scheme val="minor"/>
      </rPr>
      <t>puntos el grado de satisfacción de los usuarios externos frente a los trámites y Servicios</t>
    </r>
  </si>
  <si>
    <t>OTI</t>
  </si>
  <si>
    <t>Grupo de Sistemas de Información</t>
  </si>
  <si>
    <t>Sistemas de información implementados</t>
  </si>
  <si>
    <t>Número de Sistemas de Información implementados</t>
  </si>
  <si>
    <t>Uso de los sistemas de información</t>
  </si>
  <si>
    <t>Número de usuarios que utilizan los sistemas de información / Número de usuarios programados para utilizar los sistemas de información</t>
  </si>
  <si>
    <t>?</t>
  </si>
  <si>
    <t>Módulos del Sistema De Información Actualizados</t>
  </si>
  <si>
    <t>Número de módulos del sistema de información actualizados</t>
  </si>
  <si>
    <t>Proyectos priorizados</t>
  </si>
  <si>
    <t>Número de proyectos asociados a nuevas funcionalidades priorizados con niveles 0 y 1 implementados en ambiente de producción</t>
  </si>
  <si>
    <t>Infraestructura</t>
  </si>
  <si>
    <t>Índice de capacidad en la prestación de servicios de tecnología.</t>
  </si>
  <si>
    <t>A-capacidad técnica y humana para resolver en primera línea las solicitudes de mesa de ayuda (0,50) 
B-capacidad técnica y humana de monitorización de la infraestructura y los servicios ti (0,20) 
C-satisfacción del cliente en la resolución de casos de mesa de ayuda (0,20) 
D-incidentes que afectan la disponibilidad, integridad o confidencialidad ocasionados por falta de capacidad ti (0,05)
E-capacidad OTI en la gestión del cambio de la plataforma(0,05). 
ICPST= (A * 0.5) + (B * 0.2) + (C * 0.2) + (D * 0.05) + (E * 0.05)</t>
  </si>
  <si>
    <t>Procesos de adquisición de equipos de hardware y/o herramientas de software</t>
  </si>
  <si>
    <t>Número de procesos de adquisición de equipos de hardware y/o herramientas de software adjudicados.</t>
  </si>
  <si>
    <t>Servicios de soporte informático atendidos</t>
  </si>
  <si>
    <t>Porcentaje de Servicios de soporte tecnológico de nivel 2 y 3 resueltos en oportunidad.</t>
  </si>
  <si>
    <t>Porcentaje de licencias tecnológicas usadas</t>
  </si>
  <si>
    <t>Número de licencias usadas efectivamente / Número total de licencias adquiridas y disponibles</t>
  </si>
  <si>
    <t>Asuntos Geoespaciales</t>
  </si>
  <si>
    <t>Porcentaje de capas temáticas actualizadas</t>
  </si>
  <si>
    <t>Número de capas temáticas actualizadas / Número total de capas temáticas disponibles</t>
  </si>
  <si>
    <t>Porcentaje de servicios geográficos con tiempo de respuesta menor a 3 seg</t>
  </si>
  <si>
    <t>Número de servicios geográficos que cumplen con un tiempo de respuesta menor a 3 seg. / Numero total de servicios geográficos disponibles</t>
  </si>
  <si>
    <t>Disponibilidad de las capas temáticas de referencia externas y de seguimiento</t>
  </si>
  <si>
    <t>Porcentaje de disponibilidad = Promedio( porcentaje de disponibilidad de las capas temáticas de referencia externas y de seguimiento)</t>
  </si>
  <si>
    <t>Arquitectura de Negocio</t>
  </si>
  <si>
    <t>Índice de Innovación Tecnológica
B1: Porcentaje de proyectos con nivel de innovación mayor a 3.
B2: Porcentaje de proyectos que implementan tecnologías 4.0.
D: Índice de supervicencias (Usos de los sistemas de información). 
E1: Grado de Satisfaccion de los usuarios internos con los productos o servicios nuevos (innovación).
E2: Grado de Satisfaccion de los usuarios externos con los productos o servicios nuevos (innovación).</t>
  </si>
  <si>
    <t>EN  PROCESO DE DEFINICIÓN
B1 = Número de proyectos con nivel de innovación mayor a 3 implementados / Número total de proyectos implementados	
B2 =  # de proyectos implementados que usan tecnologías 4.0 / # total de proyectos implementados	
D = Promedio ( Σ ( Porcentaje de usuarios que acceden a los sistemas de información * Peso ponderado de frecuencias de uso))
E1 = Número de usuarios internos satisfechos con los sistemas de información / Número total de usuarios internos encuestados	
E2 = Número de usuarios externos satisfechos con las herramientas tecnológicas disponibles / Número total de usuarios externos encuestados	
E=E1+E2
B=B1+B2
I_it = B*(E-0)*D</t>
  </si>
  <si>
    <t>No tiene indicadores de gestión</t>
  </si>
  <si>
    <t>OTI Oficina</t>
  </si>
  <si>
    <t>Porcentaje de Implementación del Plan Estratégico de Tecnologías de la Información PETI</t>
  </si>
  <si>
    <t>Porcentaje de Avance = Σ (porcentaje de avance acción en el Plan Estratégico de Tecnologías de la Información PETI * peso porcentual de la acción)</t>
  </si>
  <si>
    <t xml:space="preserve">Avance de Implementación de los Planes de seguridad y privacidad de la información, Tratamiento de Riesgos de Seguridad de la Información e Implementación de Tecnologías Emergentes </t>
  </si>
  <si>
    <t>Porcentaje de Avance = Promedio ( Σ (porcentaje de avance acción en los planes * peso porcentual de la acción))</t>
  </si>
  <si>
    <t>Porcentaje de implementación de los dominios de la norma ISO 27001</t>
  </si>
  <si>
    <t>Porcentaje de Avance = Σ (porcentaje de avance en la implementación en el dominio * peso porcentual de la implementación del dominio)</t>
  </si>
  <si>
    <t>Porcentaje de activos de información críticos con riesgos de seguridad de la información identificados</t>
  </si>
  <si>
    <t>Número de activos de información críticos con riesgos de seguridad de la información identificados / Número total de activos de información críticos.</t>
  </si>
  <si>
    <t>Indicadores desempeño procesos SIG 2021</t>
  </si>
  <si>
    <t>Catálogo indicadores SGC 2025</t>
  </si>
  <si>
    <t>TIPO DE PROCESO</t>
  </si>
  <si>
    <t>PROCESO</t>
  </si>
  <si>
    <t>DEPENDENCIA RESPONSABLE</t>
  </si>
  <si>
    <t xml:space="preserve">NOMBRE DEL INDICADOR </t>
  </si>
  <si>
    <t>FORMULA</t>
  </si>
  <si>
    <t>ENLACE PAI</t>
  </si>
  <si>
    <t>COMENTARIOS EQUIPO PAI</t>
  </si>
  <si>
    <t xml:space="preserve">ESTRATÉGICO </t>
  </si>
  <si>
    <t>DIRECCIONAMIENTO Y PLANEACIÓN</t>
  </si>
  <si>
    <t xml:space="preserve">DIRECCIONAMIENTO Y PLANEACIÓN E INNOVACIÓN </t>
  </si>
  <si>
    <t>SGCI = (70%*SGC)+(10%*SGSSI)+(10%*SGSST)+(10%+SGA)</t>
  </si>
  <si>
    <t>Freddy Camargo</t>
  </si>
  <si>
    <t>OK</t>
  </si>
  <si>
    <t>Porcentaje de avance de la estrategia de gestión del cambio</t>
  </si>
  <si>
    <t>AEgc= (ArA1 + ArA2 +…+ ArAn) / n</t>
  </si>
  <si>
    <t xml:space="preserve">Porcentaje de avance en la implementación de los planes de acción del MIPG </t>
  </si>
  <si>
    <t>PIPMIPG=(P1+P2+P3+P4+P5+P6+P7+P8+P9+P10+P11+P12+P13+P14+P15+P16+P17)/17</t>
  </si>
  <si>
    <t>Porcentaje de implementación del BPM en la entidad</t>
  </si>
  <si>
    <t>(Número de actividades implementadas/Número de actividades programadas)*100%</t>
  </si>
  <si>
    <t xml:space="preserve">GESTIÓN DE COMUNICACIONES </t>
  </si>
  <si>
    <t xml:space="preserve">Comunicaciones </t>
  </si>
  <si>
    <t>Comunicados de prensa de ANLA para posicionamiento ante grupos de valor.</t>
  </si>
  <si>
    <t>Comunicados realizados / comunicados programados)*100</t>
  </si>
  <si>
    <t>Julieth Guevara</t>
  </si>
  <si>
    <r>
      <rPr>
        <sz val="8"/>
        <color rgb="FFFF0000"/>
        <rFont val="Tahoma"/>
        <family val="2"/>
      </rPr>
      <t xml:space="preserve">Considero que el indicador "Respuesta Oportuna a las solicitudes de productos de comunicación realizadas" podría aplicar ya que evalúa los tiempos de respuesta y la eficiencia del grupo.
</t>
    </r>
    <r>
      <rPr>
        <sz val="8"/>
        <color rgb="FF0070C0"/>
        <rFont val="Tahoma"/>
        <family val="2"/>
      </rPr>
      <t>Desde calidad se acoge la sugerencia</t>
    </r>
    <r>
      <rPr>
        <sz val="8"/>
        <color rgb="FFFF0000"/>
        <rFont val="Tahoma"/>
        <family val="2"/>
      </rPr>
      <t>.</t>
    </r>
  </si>
  <si>
    <t>Respuesta Oportuna a las solicitudes de productos de comunicación realizadas</t>
  </si>
  <si>
    <t>(Numero de productos entregados oportunamente / total de productos solicitados) * 100</t>
  </si>
  <si>
    <t xml:space="preserve">DIRECCIONAMIENTO TECNOLÓGICO </t>
  </si>
  <si>
    <t>Porcentaje de Implementación del Plan Estratégico de
Tecnologías de la Información PETI</t>
  </si>
  <si>
    <t xml:space="preserve">
Fórmula de cálculo	Porcentaje de Avance = Σ (porcentaje de avance acción en el Plan Estratégico de Tecnologías de la Información PETI * peso porcentual de la acción)</t>
  </si>
  <si>
    <t>Jazmin Torres</t>
  </si>
  <si>
    <t>Gestión de incidentes de seguridad de la información y
ciberseguridad</t>
  </si>
  <si>
    <t>(Número total de eventos gestionados en oportunidad / Número total de eventos identificados) * 100</t>
  </si>
  <si>
    <r>
      <rPr>
        <sz val="8"/>
        <color rgb="FFFF0000"/>
        <rFont val="Tahoma"/>
        <family val="2"/>
      </rPr>
      <t>Me parece un buen indicador de calidad el "Índice de capacidad en la prestación de servicios de tecnología", dado que consolida 5 componentes de gestión de la OTI importantes 
Otro indicador interesante para tener en cuenta es: Avance de Implementación de los Planes de seguridad y privacidad de la información, Tratamiento de Riesgos de Seguridad de la Información e Implementación de Tecnologías Emergentes,.</t>
    </r>
    <r>
      <rPr>
        <sz val="8"/>
        <color rgb="FF4472C4"/>
        <rFont val="Tahoma"/>
        <family val="2"/>
      </rPr>
      <t xml:space="preserve"> Incluido,s se acoge la sugerencia</t>
    </r>
    <r>
      <rPr>
        <sz val="8"/>
        <color rgb="FFFF0000"/>
        <rFont val="Tahoma"/>
        <family val="2"/>
      </rPr>
      <t>.</t>
    </r>
  </si>
  <si>
    <t xml:space="preserve">Índice de capacidad en la prestación de servicios de tecnología (Infraestructura) </t>
  </si>
  <si>
    <t>( (A * 0.4) + (B * 0.20) + (C * 0.20)] + (D * 0.1) + (E * 0.1))*100%</t>
  </si>
  <si>
    <t>Avance de Implementación de los Planes de seguridad y privacidad de la información, Tratamiento de Riesgos de Seguridad de la Información e Implementación de Tecnologías Emergentes</t>
  </si>
  <si>
    <t>GESTIÓN DE INSTRUMENTOS Y REGIONALIZACIÓN</t>
  </si>
  <si>
    <t>INSTRUMENTOS Y REGIONALIZACIÓN</t>
  </si>
  <si>
    <t>Grupo de instrumentos y regionalización</t>
  </si>
  <si>
    <t>Instrumentos de evaluación y seguimiento elaborados, optimizados y/o actualizados para servicios de licenciamiento ambiental.</t>
  </si>
  <si>
    <t>Número de instrumentos de evaluación y seguimiento elaborados, optimizados y/o actualizados para los procesos de licenciamiento ambiental</t>
  </si>
  <si>
    <t>Derly Mahecha</t>
  </si>
  <si>
    <t>Instrumentos de evaluación y seguimiento elaborados, optimizados y/o actualizados para servicio de permisos y trámites ambientales.</t>
  </si>
  <si>
    <t>Número de instrumentos de evaluación y seguimiento elaborados, optimizados y/o actualizados para los procesos de permisos y trámites ambientales</t>
  </si>
  <si>
    <t>Documentos técnicos de modelación regional elaborados</t>
  </si>
  <si>
    <t>Número de documentos técnicos de índole regional elaborados</t>
  </si>
  <si>
    <r>
      <rPr>
        <sz val="8"/>
        <color rgb="FFFF0000"/>
        <rFont val="Tahoma"/>
        <family val="2"/>
      </rPr>
      <t>De acuerdo con la inclusión es los indicadores. Recomiendo agregar tambien el indicador "</t>
    </r>
    <r>
      <rPr>
        <b/>
        <sz val="8"/>
        <color rgb="FFFF0000"/>
        <rFont val="Tahoma"/>
        <family val="2"/>
      </rPr>
      <t>1.2 Documentos técnicos con consideraciones regionales y/o análisis especializados con participación de los profesionales del Grupo de Regionalización y Centro de Monitoreo [ Plan de Acción ] (M)</t>
    </r>
    <r>
      <rPr>
        <sz val="8"/>
        <color rgb="FFFF0000"/>
        <rFont val="Tahoma"/>
        <family val="2"/>
      </rPr>
      <t xml:space="preserve">" que es la evidencia del aporte regional que hacen los profesionales de grupo de regionalización y centro de monitereo, a los conceptos tecicos de las areas misionales.
</t>
    </r>
    <r>
      <rPr>
        <sz val="8"/>
        <color rgb="FF4472C4"/>
        <rFont val="Tahoma"/>
        <family val="2"/>
      </rPr>
      <t>Considerando que el indicador elegido por calidad obedece a uno de producto, no se eligió el sugerido por Derly pues se le da prioridad al indicador de producto que contiene el aporte de los de gestión.</t>
    </r>
  </si>
  <si>
    <t>PARTICIPACION CIUDANA</t>
  </si>
  <si>
    <t>Grupo de Participación ciudadana
SMPCA</t>
  </si>
  <si>
    <t xml:space="preserve">Ejercicios de Participación </t>
  </si>
  <si>
    <t>Porcentaje de avance en el desarrollo de cada ejercicio de participación programado por meta programada</t>
  </si>
  <si>
    <t>Erika Cortés
Angelica Castillo</t>
  </si>
  <si>
    <t>Informes de análisis de la conflictividad socioecológica
relacionados con proyectos, obras y actividad de la ANLA en los territorios priorizados</t>
  </si>
  <si>
    <t>Numero de conflictos abordados</t>
  </si>
  <si>
    <t xml:space="preserve">MISIONAL </t>
  </si>
  <si>
    <t>EVALUACIÓN DE LICENCIAMIENTO AMBIENTAL</t>
  </si>
  <si>
    <t>Subdirección de Evaluación de Licencias</t>
  </si>
  <si>
    <t>Luisa Fernanda Lancheros</t>
  </si>
  <si>
    <t xml:space="preserve">De acuerdo, tener en cuenta que para Regalías el indicador de oportunidad tendrá otra forma de reportarse. </t>
  </si>
  <si>
    <t>Porcentaje de avance en la actualización de la estrategia de evaluación de licenciamiento ambiental</t>
  </si>
  <si>
    <t>Número de actividades ejecutadas en la vigencia para la actualización/ Total de actividades programadas para la actualización</t>
  </si>
  <si>
    <t xml:space="preserve">De acuerdo, quizás podría incluirse uno más. el indicador de producto de Numero de Licencias Evaluadas. </t>
  </si>
  <si>
    <t>SEGUIMIENTO DE LICENCIAMIENTO AMBIENTAL</t>
  </si>
  <si>
    <t>Subdirección de Seguimiento de  Licencias</t>
  </si>
  <si>
    <t>Proyectos licenciados con seguimiento realizado.</t>
  </si>
  <si>
    <t xml:space="preserve">Sin comentarios </t>
  </si>
  <si>
    <t>Cobertura de la entidad en proyectos activos objetos de seguimiento en licenciamiento ambiental.</t>
  </si>
  <si>
    <t>Porcentaje de seguimientos efectuados a proyectos en etapa de construcción.</t>
  </si>
  <si>
    <t>Porcentaje de Implementación de la Estrategia de Seguimiento.</t>
  </si>
  <si>
    <t>%EIS= (%CR*14,28%)+ (%CI*14,28%)+ (%CP*14,28%)+ (%CN*14,28%)+ (%CTP*14,28%)+ (%CCDA*14,28%)+ (%CSEE*14,28%)</t>
  </si>
  <si>
    <t>EVALUACIÓN DE PERMISOS Y TRÁMITES AMBIENTALES</t>
  </si>
  <si>
    <t>Subdirección de Instrumentos y Trámites Ambientales</t>
  </si>
  <si>
    <t>Número de actos administrativos que resuelven solicitudes de evaluación de permisos y trámites ambientales</t>
  </si>
  <si>
    <t xml:space="preserve">Derly Mahecha
</t>
  </si>
  <si>
    <r>
      <rPr>
        <sz val="8"/>
        <color rgb="FFFF0000"/>
        <rFont val="Tahoma"/>
        <family val="2"/>
      </rPr>
      <t xml:space="preserve">OK. El grupo de permisos y trámites, tambien maneja indicadores de oportunidad:
1.2 Porcentaje de oportunidad en la evaluación de las solicitudes de autorización para exportación y/o importación de especímenes de la diversidad biológica no listado en los apéndices de la convención CITES [ Plan de Acción ] (M)
1.3 Porcentaje de oportunidad en la evaluación de las solicitudes de los permisos y trámites ambientales relacionados con diversidad biológica, permisos fuera de licencia y responsabilidad extendida del productor [ Plan de Acción ] (M)
Podria considerarse en agregarlos. </t>
    </r>
    <r>
      <rPr>
        <sz val="8"/>
        <color rgb="FF4472C4"/>
        <rFont val="Tahoma"/>
        <family val="2"/>
      </rPr>
      <t>NOTA Calidad: en la elección del indicador se elige los indicadores de producto asociados al proceso en general y no a grupos ni permisos particulares, teniendo en cuenta como principal criterio el objetivo del proceso.</t>
    </r>
  </si>
  <si>
    <t>Actos administrativos expedidos para resolver las solicitudes de evaluación de certificaciones y vistos buenos</t>
  </si>
  <si>
    <t>Número de actos administrativos que resuelven solicitudes de evaluación de certificaciones y vistos buenos</t>
  </si>
  <si>
    <r>
      <rPr>
        <sz val="8"/>
        <color rgb="FFFF0000"/>
        <rFont val="Tahoma"/>
        <family val="2"/>
      </rPr>
      <t xml:space="preserve">OK. El grupo de certificaciones y vistos buenos, tambien maneja indicadores de oportunidad:
1.2 Porcentaje de oportunidad en la evaluación de solicitudes recibidas a través de la Ventanilla Única de Comercio Exterior - VUCE [ Plan de Acción ] (M)
1.3 Porcentaje de oportunidad en la evaluación de las solicitudes de certificaciones ambientales para acceder a beneficios tributarios [ Plan de Acción ] (M)
1.4 Porcentaje de oportunidad en la evaluación de las solicitudes de certificado de emisiones por prueba dinámica y visto bueno por protocolo de Montreal [ Plan de Acción ] (M)
Podria considerarse en agregarlos. </t>
    </r>
    <r>
      <rPr>
        <sz val="8"/>
        <color rgb="FF4472C4"/>
        <rFont val="Tahoma"/>
        <family val="2"/>
      </rPr>
      <t>NOTA Calidad: en la elección del indicador se elige los indicadores de producto asociados al proceso en general y no a grupos ni permisos particulares, teniendo en cuenta como principal criterio el objetivo del proceso.</t>
    </r>
  </si>
  <si>
    <t>SEGUIMIENTO DE PERMISOS Y TRÁMITES AMBIENTALES</t>
  </si>
  <si>
    <t>Número de actos administrativos que acogen el seguimiento realizado a permisos y trámites ambientales otorgados.</t>
  </si>
  <si>
    <t>ACTUACIONES SANCIONATORIAS AMBIENTALES</t>
  </si>
  <si>
    <t>Grupo de actuaciones sancionatorias ambientales</t>
  </si>
  <si>
    <t>No. de actos administrativos firmados en procesos sancionatorios ambientales de competencia de la ANLA</t>
  </si>
  <si>
    <r>
      <rPr>
        <sz val="8"/>
        <color rgb="FF000000"/>
        <rFont val="Tahoma"/>
        <family val="2"/>
      </rPr>
      <t xml:space="preserve">OK
</t>
    </r>
    <r>
      <rPr>
        <sz val="8"/>
        <color rgb="FFFF0000"/>
        <rFont val="Tahoma"/>
        <family val="2"/>
      </rPr>
      <t>No estoy segura de la inclusión de este indicador, ya que mide la implementación del pilar de justicia ambiental del acuerdo de Escazu (implementado por norma) y no se que tanto apunta a medir la calidad y satisfacción de los servicios de la entidad. Dejo a su consideración la eliminación de este indicador. De acuerdo, se acoge la solicitud.</t>
    </r>
  </si>
  <si>
    <t>APOYO</t>
  </si>
  <si>
    <t>GESTIÓN JURIDICA</t>
  </si>
  <si>
    <t>Oficina Asesora jurídica</t>
  </si>
  <si>
    <t>Eficiencia en la gestión de los procesos de cobro coactivo</t>
  </si>
  <si>
    <t>% cumplimiento de la meta de recuperación de la cartera activa 2024* 10% + % Porcentaje de cumplimiento de la meta de recuperación de cartera remitida 2025* 20% + % Gestión procesos CoCo * 70%</t>
  </si>
  <si>
    <r>
      <rPr>
        <sz val="8"/>
        <color rgb="FF000000"/>
        <rFont val="Tahoma"/>
        <family val="2"/>
      </rPr>
      <t xml:space="preserve">OK </t>
    </r>
    <r>
      <rPr>
        <sz val="8"/>
        <color rgb="FF92D050"/>
        <rFont val="Tahoma"/>
        <family val="2"/>
      </rPr>
      <t xml:space="preserve">De acuerdo </t>
    </r>
  </si>
  <si>
    <t>Eficiencia en la gestión de los procesos judiciales</t>
  </si>
  <si>
    <t>EGP = %TEP * 30% + %CPL * 70%</t>
  </si>
  <si>
    <t>Oportunidad en la atención de conceptos y apoyos jurídicos internos</t>
  </si>
  <si>
    <t>GESTION DEL TALENTO HUMANO</t>
  </si>
  <si>
    <t>Grupo de gestión humana</t>
  </si>
  <si>
    <t>Porcentaje de satisfacción en las actividades de la propuesta de la estrategia de calidad de vida</t>
  </si>
  <si>
    <t>∑(Calificaciones1+Calificaciones2…..+Calificaciones n)/(N° de actividades calificadas)</t>
  </si>
  <si>
    <t>Efectividad en las capacitaciones de la entidad que tengan una intensidad horaria de 16 horas o más.</t>
  </si>
  <si>
    <t>Promedio Calificación final-Promedio Calificación Inicial</t>
  </si>
  <si>
    <r>
      <rPr>
        <sz val="8"/>
        <color rgb="FFFF0000"/>
        <rFont val="Tahoma"/>
        <family val="2"/>
      </rPr>
      <t>ok
Sugiero ioncluir el indicador de Porcentaje de teletrabajadores con evaluación de cumplimiento de requisitos SST, teniendo en cuenta su relación con uno de los Sistemás de Gestión que se miden en la entidad.</t>
    </r>
    <r>
      <rPr>
        <sz val="8"/>
        <color rgb="FF305496"/>
        <rFont val="Tahoma"/>
        <family val="2"/>
      </rPr>
      <t xml:space="preserve"> No se acoge la solictud puesto que los indicadores del SIG se miden parte. Aca solo es calidad por procesos.</t>
    </r>
  </si>
  <si>
    <t>GESTIÓN ADMINISTRATIVA</t>
  </si>
  <si>
    <t>Grupo de gestión administrativa</t>
  </si>
  <si>
    <t>Porcentaje de comisiones efectivamente pagadas dentro del plazo</t>
  </si>
  <si>
    <t>((No. de comisiones con anticipo pagadas dentro del plazo≤10 días / No. Total de comisiones efectivas) + ​(No. de Comisiones con legalización pagadas dentro del plazo≤20 días / ​No. Total de comisiones efectivas))*100</t>
  </si>
  <si>
    <r>
      <rPr>
        <sz val="8"/>
        <color rgb="FFFF0000"/>
        <rFont val="Tahoma"/>
        <family val="2"/>
      </rPr>
      <t xml:space="preserve">OK, Sugiero incluir el Indicador de las actividades del PGA teniendo en cuenta su relación con los sistemás de gestión que se miden en la entidad. </t>
    </r>
    <r>
      <rPr>
        <sz val="8"/>
        <color rgb="FF305496"/>
        <rFont val="Tahoma"/>
        <family val="2"/>
      </rPr>
      <t>No se acoge la solictud puesto que los indicadores del SIG se miden parte. Aca solo es calidad por procesos.</t>
    </r>
  </si>
  <si>
    <t>Grupo de Notificaciones</t>
  </si>
  <si>
    <t>Porcentaje de cumplimiento en la gestión y control del
proceso de publicidad de los actos administrativos emitidos por la Entidad</t>
  </si>
  <si>
    <t>Número de usuarios gestionados oportunamente / Número total de usuarios gestionados</t>
  </si>
  <si>
    <t>ok</t>
  </si>
  <si>
    <t>GESTIÓN CONTRACTUAL</t>
  </si>
  <si>
    <t>Grupo de gestión Contractual</t>
  </si>
  <si>
    <t>Porcentaje de contratos diferentes a la modalidad de
contratación directa de prestación de servicios y/o apoyo a la gestión atendidos oportunamente dentro de los tiempos establecidos en los procedimientos</t>
  </si>
  <si>
    <t>N° de contratos por modalidad contratación directa de prestación de servicios y/o apoyo a la gestión suscritos en el 2025</t>
  </si>
  <si>
    <r>
      <rPr>
        <sz val="8"/>
        <color rgb="FFFF0000"/>
        <rFont val="Tahoma"/>
        <family val="2"/>
      </rPr>
      <t xml:space="preserve">Ok, sugiero incluir el Indicador "Porcentaje de oportunidad de las liquidaciones realizadas dentro de los términos de ley", teniendo en cuenta que mide la oportunidad de respuesta definidas por el marco normativo de la Ley 1150/2007 artículo 11. </t>
    </r>
    <r>
      <rPr>
        <sz val="8"/>
        <color rgb="FF305496"/>
        <rFont val="Tahoma"/>
        <family val="2"/>
      </rPr>
      <t>Se incliuye indicador de SST y ambiental:  Porcentaje de contratos que aplican criterios SST y ambientales mediante modalidad de licitación pública, selección abreviada y mínima cuantía suscritos en el 2025s.</t>
    </r>
  </si>
  <si>
    <t>Porcentaje de contratos que aplican criterios SST y ambientales mediante modalidad de licitación pública, selección abreviada y mínima cuantía suscritos en el 2025</t>
  </si>
  <si>
    <t>N° de contratos según criterios SST y Ambientales suscritos en 2025 de acuerdo con la modalidad que le aplica/N° de contratos con criterios de SST y Ambientales identificados</t>
  </si>
  <si>
    <t>GESTIÓN DOCUMENTAL</t>
  </si>
  <si>
    <t>Grupo de gestión documental</t>
  </si>
  <si>
    <t xml:space="preserve">Porcentaje de implementación del Plan Institucional de
archivos PINAR </t>
  </si>
  <si>
    <t>GESTIÓN FINANCIERA</t>
  </si>
  <si>
    <t>Grupo de Gestión Financiera y Presupuestal</t>
  </si>
  <si>
    <t>Valor Recaudo efectivo / (Meta recaudo vigencia 2025)</t>
  </si>
  <si>
    <t>ATENCIÓN AL CIUDADANO</t>
  </si>
  <si>
    <t>Número de personas que manifestaron estar satisfechas frente a los trámites y servicios/total de personas que respondieron la encuesta de satisfacción.</t>
  </si>
  <si>
    <t>Angelica Castillo
Erika Cortés</t>
  </si>
  <si>
    <t>Porcentajes de peticiones, quejas, reclamos y sugerencias (PQRS), ECOS y solicitudes prioritarias atendidas de manera oportuna</t>
  </si>
  <si>
    <t>Número de peticiones, quejas, reclamos y sugerencias (PQRS), ECOS y solicitudes prioritarias respondidas por la entidad en los términos legales / Número de peticiones, quejas, reclamos y sugerencias (PQRS), ECOS y solicitudes prioritarias respondidos por la entidad</t>
  </si>
  <si>
    <t>PROCESOS DISCIPLINARIOS</t>
  </si>
  <si>
    <t>Oportunidad en la toma de decisiones de las actuaciones administrativas</t>
  </si>
  <si>
    <t>(N Procesos con decisión suscritos en término/Total de procesos con decisión suscritos) *100</t>
  </si>
  <si>
    <t>De acuerdo</t>
  </si>
  <si>
    <t xml:space="preserve">EVALUACIÓN </t>
  </si>
  <si>
    <t>CONTROL, EVALUACIÓN Y MEJORA</t>
  </si>
  <si>
    <t>(Número de acciones efectivas (PM interno + PM CGR) / Número total de acciones evaluadas (PM interno + PM CGR)) * 100</t>
  </si>
  <si>
    <t>Etiquetas de fila</t>
  </si>
  <si>
    <t>Cuenta de INDICADOR DE PRODUCTO</t>
  </si>
  <si>
    <t>AÑO 2021</t>
  </si>
  <si>
    <t>VARIACIÓN %</t>
  </si>
  <si>
    <t xml:space="preserve">
Grupo de Atención al Ciudadano</t>
  </si>
  <si>
    <t>Total general</t>
  </si>
  <si>
    <t>Visitas técnicas de evaluación de solicitudes de licenciamiento ambiental</t>
  </si>
  <si>
    <t>Número de visitas técnicas realizadas para el proceso de evaluación de licencias ambientales</t>
  </si>
  <si>
    <t>Conceptos técnicos emitidos para resolver las solicitudes de evaluación de licenciamiento ambiental</t>
  </si>
  <si>
    <t>Número de conceptos técnicos realizados para resolver las solicitudes de evaluación de licenciamiento ambiental</t>
  </si>
  <si>
    <t>Índice de gestión del cambio</t>
  </si>
  <si>
    <t>En formulación</t>
  </si>
  <si>
    <t>201 (con personal actual según complejidad)
276 (cobertura 100%) 
303 (con mín. 2 seguimientos a IDA Deficiente</t>
  </si>
  <si>
    <t>164 (con personal actual según complejidad)
232 (cobertura 100%) 
259 (con mín. 2 seguimientos a IDA Deficiente</t>
  </si>
  <si>
    <t>37 (con personal actual según complejidad)
44 (cobertura 100%) 
44 (con mín. 2 seguimientos a IDA Deficiente</t>
  </si>
  <si>
    <t>75% (con personal actual según complejidad)
60% (cobertura 100%) 
55% (con mín. 2 seguimientos a IDA Deficiente</t>
  </si>
  <si>
    <t>372 (con personal actual según complejidad)
402 (cobertura 100%) 
439 (con mín. 2 seguimientos a IDA Deficiente</t>
  </si>
  <si>
    <t>354 (con personal actual según complejidad)
383 (cobertura 100%) 
420 (con mín. 2 seguimientos a IDA Deficiente</t>
  </si>
  <si>
    <t>18 (con personal actual según complejidad)
19 (cobertura 100%) 
19 (con mín. 2 seguimientos a IDA Deficiente</t>
  </si>
  <si>
    <t>220 (con personal actual según complejidad)
290 (cobertura 100%) 
339 (con mín. 2 seguimientos a IDA Deficiente</t>
  </si>
  <si>
    <t>193 (con personal actual según complejidad)
260 (cobertura 100%) 
309 (con mín. 2 seguimientos a IDA Deficiente</t>
  </si>
  <si>
    <t>27 (con personal actual según complejidad)
30 (cobertura 100%) 
30 (con mín. 2 seguimientos a IDA Deficiente</t>
  </si>
  <si>
    <t>335 (con personal actual según complejidad)
459 (cobertura 100%) 
531 (con mín. 2 seguimientos a IDA Deficiente</t>
  </si>
  <si>
    <t>315 (con personal actual según complejidad)
434 (cobertura 100%) 
506 (con mín. 2 seguimientos a IDA Deficiente</t>
  </si>
  <si>
    <t>20 (con personal actual según complejidad)
25 (cobertura 100%) 
25 (con mín. 2 seguimientos a IDA Deficiente</t>
  </si>
  <si>
    <t>2697 (con personal actual según complejidad)
2996 (cobertura 100%) 
3181 (con mín. 2 seguimientos a IDA Deficiente</t>
  </si>
  <si>
    <t>1026 (con personal actual según complejidad)
1309 (cobertura 100%) 
1494 (con mín. 2 seguimientos a IDA Deficiente</t>
  </si>
  <si>
    <t>78% (con personal actual según complejidad)
100% (cobertura 100%) 
100% (con mín. 2 seguimientos a IDA Deficiente</t>
  </si>
  <si>
    <t xml:space="preserve">Porcentaje anual de variación del número de bolsas plásticas distribuidas en el año de evaluación, respecto al año base y su equivalencia en peso. </t>
  </si>
  <si>
    <t>Cuenta de INDICADOR DE GESTIÓN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</si>
</sst>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0_-;\-* #,##0_-;_-* &quot;-&quot;_-;_-@_-"/>
    <numFmt numFmtId="44" formatCode="_-&quot;$&quot;\ * #,##0.00_-;\-&quot;$&quot;\ * #,##0.00_-;_-&quot;$&quot;\ * &quot;-&quot;??_-;_-@_-"/>
    <numFmt numFmtId="43" formatCode="_-* #,##0.00_-;\-* #,##0.00_-;_-* &quot;-&quot;??_-;_-@_-"/>
    <numFmt numFmtId="164" formatCode="_-&quot;$&quot;* #,##0_-;\-&quot;$&quot;* #,##0_-;_-&quot;$&quot;* &quot;-&quot;_-;_-@_-"/>
    <numFmt numFmtId="165" formatCode="_-&quot;$&quot;\ * #,##0_-;\-&quot;$&quot;\ * #,##0_-;_-&quot;$&quot;\ * &quot;-&quot;??_-;_-@_-"/>
  </numFmts>
  <fonts count="59" x14ac:knownFonts="1">
    <font>
      <sz val="11"/>
      <color theme="1"/>
      <name val="Calibri"/>
      <family val="2"/>
      <scheme val="minor"/>
    </font>
    <font>
      <sz val="12"/>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9"/>
      <color theme="1"/>
      <name val="Calibri"/>
      <family val="2"/>
      <scheme val="minor"/>
    </font>
    <font>
      <b/>
      <sz val="9"/>
      <color theme="1"/>
      <name val="Calibri"/>
      <family val="2"/>
      <scheme val="minor"/>
    </font>
    <font>
      <b/>
      <sz val="11"/>
      <color theme="1"/>
      <name val="Times New Roman"/>
      <family val="1"/>
    </font>
    <font>
      <sz val="11"/>
      <color rgb="FF000000"/>
      <name val="Calibri"/>
      <family val="2"/>
    </font>
    <font>
      <b/>
      <sz val="11"/>
      <color theme="4"/>
      <name val="Calibri"/>
      <family val="2"/>
    </font>
    <font>
      <b/>
      <sz val="11"/>
      <color theme="9"/>
      <name val="Calibri"/>
      <family val="2"/>
    </font>
    <font>
      <b/>
      <sz val="11"/>
      <color rgb="FFFF0000"/>
      <name val="Calibri"/>
      <family val="2"/>
    </font>
    <font>
      <b/>
      <sz val="11"/>
      <color theme="7" tint="-0.249977111117893"/>
      <name val="Calibri"/>
      <family val="2"/>
    </font>
    <font>
      <sz val="9"/>
      <color rgb="FFFF0000"/>
      <name val="Calibri"/>
      <family val="2"/>
      <scheme val="minor"/>
    </font>
    <font>
      <sz val="9"/>
      <name val="Calibri"/>
      <family val="2"/>
      <scheme val="minor"/>
    </font>
    <font>
      <b/>
      <sz val="9"/>
      <name val="Calibri"/>
      <family val="2"/>
      <scheme val="minor"/>
    </font>
    <font>
      <b/>
      <sz val="9"/>
      <color indexed="81"/>
      <name val="Tahoma"/>
      <family val="2"/>
    </font>
    <font>
      <sz val="9"/>
      <color indexed="81"/>
      <name val="Tahoma"/>
      <family val="2"/>
    </font>
    <font>
      <sz val="11"/>
      <name val="Calibri"/>
      <family val="2"/>
      <scheme val="minor"/>
    </font>
    <font>
      <b/>
      <sz val="11"/>
      <name val="Calibri"/>
      <family val="2"/>
      <scheme val="minor"/>
    </font>
    <font>
      <b/>
      <sz val="12"/>
      <color theme="0"/>
      <name val="Calibri"/>
      <family val="2"/>
      <scheme val="minor"/>
    </font>
    <font>
      <b/>
      <sz val="9"/>
      <color rgb="FF000000"/>
      <name val="Tahoma"/>
      <family val="2"/>
    </font>
    <font>
      <sz val="9"/>
      <color rgb="FF000000"/>
      <name val="Tahoma"/>
      <family val="2"/>
    </font>
    <font>
      <b/>
      <sz val="9"/>
      <color rgb="FFFF0000"/>
      <name val="Calibri"/>
      <family val="2"/>
      <scheme val="minor"/>
    </font>
    <font>
      <b/>
      <u/>
      <sz val="9"/>
      <color rgb="FFFF0000"/>
      <name val="Calibri"/>
      <family val="2"/>
      <scheme val="minor"/>
    </font>
    <font>
      <sz val="10"/>
      <color rgb="FF000000"/>
      <name val="Tahoma"/>
      <family val="2"/>
    </font>
    <font>
      <b/>
      <sz val="10"/>
      <color rgb="FF000000"/>
      <name val="Tahoma"/>
      <family val="2"/>
    </font>
    <font>
      <b/>
      <u/>
      <sz val="11"/>
      <color rgb="FFFF0000"/>
      <name val="Calibri"/>
      <family val="2"/>
      <scheme val="minor"/>
    </font>
    <font>
      <b/>
      <u/>
      <sz val="12"/>
      <color rgb="FFFF0000"/>
      <name val="Calibri"/>
      <family val="2"/>
      <scheme val="minor"/>
    </font>
    <font>
      <sz val="8"/>
      <color theme="1"/>
      <name val="Tahoma"/>
      <family val="2"/>
    </font>
    <font>
      <b/>
      <sz val="28"/>
      <color rgb="FF00B050"/>
      <name val="Arial"/>
      <family val="2"/>
    </font>
    <font>
      <b/>
      <sz val="11"/>
      <color theme="1"/>
      <name val="Tahoma"/>
      <family val="2"/>
    </font>
    <font>
      <sz val="8"/>
      <name val="Tahoma"/>
      <family val="2"/>
    </font>
    <font>
      <b/>
      <sz val="24"/>
      <color rgb="FF00B050"/>
      <name val="Arial"/>
      <family val="2"/>
    </font>
    <font>
      <sz val="8"/>
      <color rgb="FF000000"/>
      <name val="Tahoma"/>
      <family val="2"/>
    </font>
    <font>
      <u/>
      <sz val="11"/>
      <color theme="10"/>
      <name val="Calibri"/>
      <family val="2"/>
      <scheme val="minor"/>
    </font>
    <font>
      <b/>
      <sz val="8"/>
      <color theme="1"/>
      <name val="Tahoma"/>
      <family val="2"/>
    </font>
    <font>
      <sz val="8"/>
      <color rgb="FFFF0000"/>
      <name val="Tahoma"/>
      <family val="2"/>
    </font>
    <font>
      <sz val="10"/>
      <color theme="1"/>
      <name val="Tahoma"/>
      <family val="2"/>
    </font>
    <font>
      <sz val="8"/>
      <color rgb="FF7030A0"/>
      <name val="Tahoma"/>
      <family val="2"/>
    </font>
    <font>
      <b/>
      <sz val="8"/>
      <color rgb="FFFF0000"/>
      <name val="Tahoma"/>
      <family val="2"/>
    </font>
    <font>
      <sz val="8"/>
      <color rgb="FF92D050"/>
      <name val="Tahoma"/>
      <family val="2"/>
    </font>
    <font>
      <sz val="8"/>
      <color rgb="FF0070C0"/>
      <name val="Tahoma"/>
      <family val="2"/>
    </font>
    <font>
      <sz val="8"/>
      <color rgb="FF4472C4"/>
      <name val="Tahoma"/>
      <family val="2"/>
    </font>
    <font>
      <sz val="8"/>
      <color rgb="FF305496"/>
      <name val="Tahoma"/>
      <family val="2"/>
    </font>
  </fonts>
  <fills count="50">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E1E1E1"/>
        <bgColor indexed="64"/>
      </patternFill>
    </fill>
    <fill>
      <patternFill patternType="solid">
        <fgColor theme="4" tint="-0.249977111117893"/>
        <bgColor indexed="64"/>
      </patternFill>
    </fill>
    <fill>
      <patternFill patternType="solid">
        <fgColor theme="0"/>
        <bgColor indexed="64"/>
      </patternFill>
    </fill>
    <fill>
      <patternFill patternType="solid">
        <fgColor rgb="FFFFFFFF"/>
        <bgColor indexed="64"/>
      </patternFill>
    </fill>
    <fill>
      <patternFill patternType="solid">
        <fgColor rgb="FF5B9BD5"/>
        <bgColor indexed="64"/>
      </patternFill>
    </fill>
    <fill>
      <patternFill patternType="solid">
        <fgColor theme="9" tint="0.39997558519241921"/>
        <bgColor indexed="64"/>
      </patternFill>
    </fill>
    <fill>
      <patternFill patternType="solid">
        <fgColor rgb="FFFF0000"/>
        <bgColor indexed="64"/>
      </patternFill>
    </fill>
    <fill>
      <patternFill patternType="solid">
        <fgColor rgb="FFFFFF00"/>
        <bgColor indexed="64"/>
      </patternFill>
    </fill>
    <fill>
      <patternFill patternType="solid">
        <fgColor rgb="FFA9D08E"/>
        <bgColor indexed="64"/>
      </patternFill>
    </fill>
    <fill>
      <patternFill patternType="solid">
        <fgColor theme="8" tint="0.59999389629810485"/>
        <bgColor indexed="64"/>
      </patternFill>
    </fill>
    <fill>
      <patternFill patternType="solid">
        <fgColor rgb="FFFFC000"/>
        <bgColor indexed="64"/>
      </patternFill>
    </fill>
    <fill>
      <patternFill patternType="solid">
        <fgColor theme="8" tint="0.39997558519241921"/>
        <bgColor indexed="64"/>
      </patternFill>
    </fill>
    <fill>
      <patternFill patternType="solid">
        <fgColor theme="9" tint="-0.249977111117893"/>
        <bgColor indexed="64"/>
      </patternFill>
    </fill>
    <fill>
      <patternFill patternType="solid">
        <fgColor theme="9" tint="0.79998168889431442"/>
        <bgColor indexed="64"/>
      </patternFill>
    </fill>
    <fill>
      <patternFill patternType="solid">
        <fgColor theme="4" tint="-0.499984740745262"/>
        <bgColor indexed="64"/>
      </patternFill>
    </fill>
    <fill>
      <patternFill patternType="solid">
        <fgColor theme="9" tint="0.59999389629810485"/>
        <bgColor indexed="64"/>
      </patternFill>
    </fill>
    <fill>
      <patternFill patternType="solid">
        <fgColor theme="8" tint="0.79998168889431442"/>
        <bgColor indexed="64"/>
      </patternFill>
    </fill>
  </fills>
  <borders count="9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theme="4" tint="-0.249977111117893"/>
      </left>
      <right style="thin">
        <color theme="4" tint="-0.249977111117893"/>
      </right>
      <top style="thin">
        <color theme="4" tint="-0.249977111117893"/>
      </top>
      <bottom style="thin">
        <color theme="4" tint="-0.249977111117893"/>
      </bottom>
      <diagonal/>
    </border>
    <border>
      <left style="thin">
        <color theme="0"/>
      </left>
      <right style="thin">
        <color theme="0"/>
      </right>
      <top style="thin">
        <color theme="0"/>
      </top>
      <bottom style="thin">
        <color theme="0"/>
      </bottom>
      <diagonal/>
    </border>
    <border>
      <left style="thin">
        <color theme="4" tint="-0.249977111117893"/>
      </left>
      <right style="thin">
        <color theme="4" tint="-0.249977111117893"/>
      </right>
      <top/>
      <bottom style="thin">
        <color theme="4" tint="-0.249977111117893"/>
      </bottom>
      <diagonal/>
    </border>
    <border>
      <left style="thin">
        <color theme="4" tint="-0.249977111117893"/>
      </left>
      <right style="thin">
        <color theme="4" tint="-0.249977111117893"/>
      </right>
      <top/>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thin">
        <color theme="4" tint="-0.249977111117893"/>
      </left>
      <right style="thin">
        <color theme="4" tint="-0.249977111117893"/>
      </right>
      <top style="thin">
        <color theme="4" tint="-0.249977111117893"/>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theme="4" tint="-0.249977111117893"/>
      </left>
      <right style="thin">
        <color theme="4" tint="-0.249977111117893"/>
      </right>
      <top style="thin">
        <color theme="0"/>
      </top>
      <bottom/>
      <diagonal/>
    </border>
    <border>
      <left style="thin">
        <color theme="4" tint="-0.249977111117893"/>
      </left>
      <right/>
      <top style="thin">
        <color theme="4" tint="-0.249977111117893"/>
      </top>
      <bottom/>
      <diagonal/>
    </border>
    <border>
      <left style="thin">
        <color theme="4" tint="-0.249977111117893"/>
      </left>
      <right/>
      <top/>
      <bottom style="thin">
        <color theme="4" tint="-0.249977111117893"/>
      </bottom>
      <diagonal/>
    </border>
    <border>
      <left/>
      <right style="thin">
        <color theme="4" tint="-0.249977111117893"/>
      </right>
      <top style="thin">
        <color theme="4" tint="-0.249977111117893"/>
      </top>
      <bottom style="thin">
        <color theme="4" tint="-0.249977111117893"/>
      </bottom>
      <diagonal/>
    </border>
    <border>
      <left style="thin">
        <color theme="4" tint="-0.249977111117893"/>
      </left>
      <right/>
      <top/>
      <bottom/>
      <diagonal/>
    </border>
    <border>
      <left style="thin">
        <color theme="4" tint="-0.249977111117893"/>
      </left>
      <right/>
      <top style="thin">
        <color theme="4" tint="-0.249977111117893"/>
      </top>
      <bottom style="thin">
        <color theme="4" tint="-0.249977111117893"/>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theme="4" tint="-0.249977111117893"/>
      </right>
      <top style="thin">
        <color theme="4" tint="-0.249977111117893"/>
      </top>
      <bottom/>
      <diagonal/>
    </border>
    <border>
      <left/>
      <right style="thin">
        <color theme="4" tint="-0.249977111117893"/>
      </right>
      <top/>
      <bottom style="thin">
        <color theme="4" tint="-0.249977111117893"/>
      </bottom>
      <diagonal/>
    </border>
    <border>
      <left/>
      <right/>
      <top style="thin">
        <color theme="4" tint="-0.249977111117893"/>
      </top>
      <bottom style="thin">
        <color theme="4" tint="-0.249977111117893"/>
      </bottom>
      <diagonal/>
    </border>
    <border>
      <left/>
      <right/>
      <top/>
      <bottom style="thin">
        <color indexed="64"/>
      </bottom>
      <diagonal/>
    </border>
    <border>
      <left style="thin">
        <color theme="4" tint="-0.249977111117893"/>
      </left>
      <right style="thin">
        <color theme="4" tint="-0.249977111117893"/>
      </right>
      <top style="thin">
        <color indexed="64"/>
      </top>
      <bottom/>
      <diagonal/>
    </border>
    <border>
      <left/>
      <right style="thin">
        <color theme="4" tint="-0.249977111117893"/>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theme="4" tint="-0.249977111117893"/>
      </right>
      <top style="thin">
        <color theme="0"/>
      </top>
      <bottom/>
      <diagonal/>
    </border>
    <border>
      <left style="thin">
        <color indexed="64"/>
      </left>
      <right style="thin">
        <color theme="4" tint="-0.249977111117893"/>
      </right>
      <top/>
      <bottom/>
      <diagonal/>
    </border>
    <border>
      <left style="thin">
        <color indexed="64"/>
      </left>
      <right style="thin">
        <color theme="4" tint="-0.249977111117893"/>
      </right>
      <top/>
      <bottom style="thin">
        <color theme="4" tint="-0.249977111117893"/>
      </bottom>
      <diagonal/>
    </border>
    <border>
      <left style="thin">
        <color indexed="64"/>
      </left>
      <right style="thin">
        <color theme="4" tint="-0.249977111117893"/>
      </right>
      <top style="thin">
        <color theme="4" tint="-0.249977111117893"/>
      </top>
      <bottom/>
      <diagonal/>
    </border>
    <border>
      <left style="thin">
        <color theme="4" tint="-0.249977111117893"/>
      </left>
      <right style="thin">
        <color theme="4" tint="-0.249977111117893"/>
      </right>
      <top style="thin">
        <color theme="4" tint="-0.249977111117893"/>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medium">
        <color indexed="64"/>
      </left>
      <right/>
      <top/>
      <bottom/>
      <diagonal/>
    </border>
    <border>
      <left style="medium">
        <color indexed="64"/>
      </left>
      <right/>
      <top/>
      <bottom style="thin">
        <color indexed="64"/>
      </bottom>
      <diagonal/>
    </border>
    <border>
      <left style="thin">
        <color indexed="64"/>
      </left>
      <right style="thin">
        <color rgb="FF000000"/>
      </right>
      <top/>
      <bottom/>
      <diagonal/>
    </border>
    <border>
      <left style="thin">
        <color rgb="FF000000"/>
      </left>
      <right style="thin">
        <color rgb="FF000000"/>
      </right>
      <top/>
      <bottom style="thin">
        <color rgb="FF000000"/>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top style="medium">
        <color indexed="64"/>
      </top>
      <bottom/>
      <diagonal/>
    </border>
    <border>
      <left style="thin">
        <color rgb="FF000000"/>
      </left>
      <right style="thin">
        <color rgb="FF000000"/>
      </right>
      <top style="medium">
        <color indexed="64"/>
      </top>
      <bottom style="thin">
        <color rgb="FF000000"/>
      </bottom>
      <diagonal/>
    </border>
    <border>
      <left style="thin">
        <color rgb="FF000000"/>
      </left>
      <right style="thin">
        <color rgb="FF000000"/>
      </right>
      <top style="thin">
        <color rgb="FF000000"/>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rgb="FF000000"/>
      </right>
      <top style="medium">
        <color indexed="64"/>
      </top>
      <bottom/>
      <diagonal/>
    </border>
    <border>
      <left style="thin">
        <color indexed="64"/>
      </left>
      <right style="thin">
        <color rgb="FF000000"/>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style="thin">
        <color rgb="FF000000"/>
      </left>
      <right/>
      <top style="thin">
        <color rgb="FF000000"/>
      </top>
      <bottom style="thin">
        <color rgb="FF000000"/>
      </bottom>
      <diagonal/>
    </border>
    <border>
      <left style="thin">
        <color indexed="64"/>
      </left>
      <right/>
      <top style="medium">
        <color indexed="64"/>
      </top>
      <bottom/>
      <diagonal/>
    </border>
    <border>
      <left style="thin">
        <color indexed="64"/>
      </left>
      <right style="thin">
        <color rgb="FF000000"/>
      </right>
      <top style="thin">
        <color rgb="FF000000"/>
      </top>
      <bottom/>
      <diagonal/>
    </border>
    <border>
      <left style="medium">
        <color indexed="64"/>
      </left>
      <right style="thin">
        <color indexed="64"/>
      </right>
      <top style="thin">
        <color rgb="FF000000"/>
      </top>
      <bottom/>
      <diagonal/>
    </border>
    <border>
      <left style="thin">
        <color rgb="FF000000"/>
      </left>
      <right style="thin">
        <color rgb="FF000000"/>
      </right>
      <top style="thin">
        <color rgb="FF000000"/>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style="thin">
        <color rgb="FF000000"/>
      </left>
      <right/>
      <top/>
      <bottom/>
      <diagonal/>
    </border>
  </borders>
  <cellStyleXfs count="79">
    <xf numFmtId="0" fontId="0" fillId="0" borderId="0"/>
    <xf numFmtId="9" fontId="2" fillId="0" borderId="0" applyFont="0" applyFill="0" applyBorder="0" applyAlignment="0" applyProtection="0"/>
    <xf numFmtId="0" fontId="3" fillId="0" borderId="0" applyNumberFormat="0" applyFill="0" applyBorder="0" applyAlignment="0" applyProtection="0"/>
    <xf numFmtId="0" fontId="4" fillId="0" borderId="1" applyNumberFormat="0" applyFill="0" applyAlignment="0" applyProtection="0"/>
    <xf numFmtId="0" fontId="5" fillId="0" borderId="2" applyNumberFormat="0" applyFill="0" applyAlignment="0" applyProtection="0"/>
    <xf numFmtId="0" fontId="6" fillId="0" borderId="3" applyNumberFormat="0" applyFill="0" applyAlignment="0" applyProtection="0"/>
    <xf numFmtId="0" fontId="6" fillId="0" borderId="0" applyNumberFormat="0" applyFill="0" applyBorder="0" applyAlignment="0" applyProtection="0"/>
    <xf numFmtId="0" fontId="7" fillId="2" borderId="0" applyNumberFormat="0" applyBorder="0" applyAlignment="0" applyProtection="0"/>
    <xf numFmtId="0" fontId="8" fillId="3" borderId="0" applyNumberFormat="0" applyBorder="0" applyAlignment="0" applyProtection="0"/>
    <xf numFmtId="0" fontId="9" fillId="4" borderId="0" applyNumberFormat="0" applyBorder="0" applyAlignment="0" applyProtection="0"/>
    <xf numFmtId="0" fontId="10" fillId="5" borderId="4" applyNumberFormat="0" applyAlignment="0" applyProtection="0"/>
    <xf numFmtId="0" fontId="11" fillId="6" borderId="5" applyNumberFormat="0" applyAlignment="0" applyProtection="0"/>
    <xf numFmtId="0" fontId="12" fillId="6" borderId="4" applyNumberFormat="0" applyAlignment="0" applyProtection="0"/>
    <xf numFmtId="0" fontId="13" fillId="0" borderId="6" applyNumberFormat="0" applyFill="0" applyAlignment="0" applyProtection="0"/>
    <xf numFmtId="0" fontId="14" fillId="7" borderId="7" applyNumberFormat="0" applyAlignment="0" applyProtection="0"/>
    <xf numFmtId="0" fontId="15" fillId="0" borderId="0" applyNumberFormat="0" applyFill="0" applyBorder="0" applyAlignment="0" applyProtection="0"/>
    <xf numFmtId="0" fontId="2" fillId="8" borderId="8" applyNumberFormat="0" applyFont="0" applyAlignment="0" applyProtection="0"/>
    <xf numFmtId="0" fontId="16" fillId="0" borderId="0" applyNumberFormat="0" applyFill="0" applyBorder="0" applyAlignment="0" applyProtection="0"/>
    <xf numFmtId="0" fontId="17" fillId="0" borderId="9" applyNumberFormat="0" applyFill="0" applyAlignment="0" applyProtection="0"/>
    <xf numFmtId="0" fontId="18"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18"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18" fillId="17"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18" fillId="21"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18" fillId="25"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18" fillId="29"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44" fontId="2" fillId="0" borderId="0" applyFont="0" applyFill="0" applyBorder="0" applyAlignment="0" applyProtection="0"/>
    <xf numFmtId="41"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41"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9" fillId="4" borderId="0" applyNumberFormat="0" applyBorder="0" applyAlignment="0" applyProtection="0"/>
    <xf numFmtId="0" fontId="2" fillId="12" borderId="0" applyNumberFormat="0" applyBorder="0" applyAlignment="0" applyProtection="0"/>
    <xf numFmtId="0" fontId="2" fillId="16" borderId="0" applyNumberFormat="0" applyBorder="0" applyAlignment="0" applyProtection="0"/>
    <xf numFmtId="0" fontId="2" fillId="20" borderId="0" applyNumberFormat="0" applyBorder="0" applyAlignment="0" applyProtection="0"/>
    <xf numFmtId="0" fontId="2" fillId="24" borderId="0" applyNumberFormat="0" applyBorder="0" applyAlignment="0" applyProtection="0"/>
    <xf numFmtId="0" fontId="2" fillId="28" borderId="0" applyNumberFormat="0" applyBorder="0" applyAlignment="0" applyProtection="0"/>
    <xf numFmtId="0" fontId="2" fillId="32" borderId="0" applyNumberFormat="0" applyBorder="0" applyAlignment="0" applyProtection="0"/>
    <xf numFmtId="44" fontId="2" fillId="0" borderId="0" applyFont="0" applyFill="0" applyBorder="0" applyAlignment="0" applyProtection="0"/>
    <xf numFmtId="41" fontId="2" fillId="0" borderId="0" applyFont="0" applyFill="0" applyBorder="0" applyAlignment="0" applyProtection="0"/>
    <xf numFmtId="44" fontId="2" fillId="0" borderId="0" applyFont="0" applyFill="0" applyBorder="0" applyAlignment="0" applyProtection="0"/>
    <xf numFmtId="41"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1" fontId="2" fillId="0" borderId="0" applyFont="0" applyFill="0" applyBorder="0" applyAlignment="0" applyProtection="0"/>
    <xf numFmtId="44" fontId="2" fillId="0" borderId="0" applyFont="0" applyFill="0" applyBorder="0" applyAlignment="0" applyProtection="0"/>
    <xf numFmtId="41"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1" fontId="2" fillId="0" borderId="0" applyFont="0" applyFill="0" applyBorder="0" applyAlignment="0" applyProtection="0"/>
    <xf numFmtId="44" fontId="2" fillId="0" borderId="0" applyFont="0" applyFill="0" applyBorder="0" applyAlignment="0" applyProtection="0"/>
    <xf numFmtId="41"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43" fillId="0" borderId="0"/>
    <xf numFmtId="0" fontId="49" fillId="0" borderId="0" applyNumberFormat="0" applyFill="0" applyBorder="0" applyAlignment="0" applyProtection="0"/>
  </cellStyleXfs>
  <cellXfs count="514">
    <xf numFmtId="0" fontId="0" fillId="0" borderId="0" xfId="0"/>
    <xf numFmtId="0" fontId="0" fillId="0" borderId="0" xfId="0" applyAlignment="1">
      <alignment vertical="center"/>
    </xf>
    <xf numFmtId="0" fontId="0" fillId="0" borderId="0" xfId="0" applyAlignment="1">
      <alignment horizontal="center" vertical="center"/>
    </xf>
    <xf numFmtId="0" fontId="17" fillId="0" borderId="0" xfId="0" applyFont="1" applyAlignment="1">
      <alignment horizontal="center" vertical="center"/>
    </xf>
    <xf numFmtId="0" fontId="17" fillId="0" borderId="0" xfId="0" applyFont="1"/>
    <xf numFmtId="0" fontId="17" fillId="0" borderId="0" xfId="0" applyFont="1" applyAlignment="1">
      <alignment horizontal="center"/>
    </xf>
    <xf numFmtId="0" fontId="21" fillId="33" borderId="0" xfId="0" applyFont="1" applyFill="1" applyAlignment="1">
      <alignment horizontal="left"/>
    </xf>
    <xf numFmtId="0" fontId="0" fillId="0" borderId="17" xfId="0" applyBorder="1"/>
    <xf numFmtId="0" fontId="22" fillId="36" borderId="17" xfId="0" applyFont="1" applyFill="1" applyBorder="1" applyAlignment="1">
      <alignment vertical="center" wrapText="1"/>
    </xf>
    <xf numFmtId="0" fontId="22" fillId="37" borderId="17" xfId="0" applyFont="1" applyFill="1" applyBorder="1" applyAlignment="1">
      <alignment vertical="center" wrapText="1"/>
    </xf>
    <xf numFmtId="0" fontId="22" fillId="38" borderId="17" xfId="0" applyFont="1" applyFill="1" applyBorder="1" applyAlignment="1">
      <alignment vertical="center" wrapText="1"/>
    </xf>
    <xf numFmtId="0" fontId="22" fillId="39" borderId="17" xfId="0" applyFont="1" applyFill="1" applyBorder="1" applyAlignment="1">
      <alignment vertical="center" wrapText="1"/>
    </xf>
    <xf numFmtId="0" fontId="22" fillId="40" borderId="17" xfId="0" applyFont="1" applyFill="1" applyBorder="1" applyAlignment="1">
      <alignment vertical="center" wrapText="1"/>
    </xf>
    <xf numFmtId="0" fontId="23" fillId="36" borderId="17" xfId="0" applyFont="1" applyFill="1" applyBorder="1" applyAlignment="1">
      <alignment vertical="center" wrapText="1"/>
    </xf>
    <xf numFmtId="0" fontId="24" fillId="36" borderId="17" xfId="0" applyFont="1" applyFill="1" applyBorder="1" applyAlignment="1">
      <alignment vertical="center" wrapText="1"/>
    </xf>
    <xf numFmtId="0" fontId="25" fillId="36" borderId="17" xfId="0" applyFont="1" applyFill="1" applyBorder="1" applyAlignment="1">
      <alignment vertical="center" wrapText="1"/>
    </xf>
    <xf numFmtId="0" fontId="26" fillId="36" borderId="17" xfId="0" applyFont="1" applyFill="1" applyBorder="1" applyAlignment="1">
      <alignment vertical="center" wrapText="1"/>
    </xf>
    <xf numFmtId="9" fontId="29" fillId="35" borderId="10" xfId="0" applyNumberFormat="1" applyFont="1" applyFill="1" applyBorder="1" applyAlignment="1">
      <alignment horizontal="center" vertical="center" wrapText="1"/>
    </xf>
    <xf numFmtId="0" fontId="29" fillId="35" borderId="10" xfId="0" applyFont="1" applyFill="1" applyBorder="1" applyAlignment="1">
      <alignment horizontal="center" vertical="center" wrapText="1"/>
    </xf>
    <xf numFmtId="0" fontId="27" fillId="0" borderId="0" xfId="0" applyFont="1" applyAlignment="1">
      <alignment horizontal="left"/>
    </xf>
    <xf numFmtId="0" fontId="14" fillId="34" borderId="11" xfId="0" applyFont="1" applyFill="1" applyBorder="1" applyAlignment="1">
      <alignment horizontal="center" vertical="center" wrapText="1"/>
    </xf>
    <xf numFmtId="9" fontId="29" fillId="35" borderId="26" xfId="0" applyNumberFormat="1" applyFont="1" applyFill="1" applyBorder="1" applyAlignment="1">
      <alignment horizontal="center" vertical="center" wrapText="1"/>
    </xf>
    <xf numFmtId="0" fontId="28" fillId="41" borderId="10" xfId="0" applyFont="1" applyFill="1" applyBorder="1" applyAlignment="1">
      <alignment horizontal="left" vertical="center" wrapText="1"/>
    </xf>
    <xf numFmtId="1" fontId="20" fillId="35" borderId="16" xfId="0" applyNumberFormat="1" applyFont="1" applyFill="1" applyBorder="1" applyAlignment="1">
      <alignment horizontal="center" vertical="center" wrapText="1"/>
    </xf>
    <xf numFmtId="0" fontId="33" fillId="35" borderId="17" xfId="0" applyFont="1" applyFill="1" applyBorder="1" applyAlignment="1">
      <alignment horizontal="center" vertical="center"/>
    </xf>
    <xf numFmtId="9" fontId="33" fillId="35" borderId="17" xfId="0" applyNumberFormat="1" applyFont="1" applyFill="1" applyBorder="1" applyAlignment="1">
      <alignment horizontal="center" vertical="center"/>
    </xf>
    <xf numFmtId="0" fontId="28" fillId="42" borderId="16" xfId="0" applyFont="1" applyFill="1" applyBorder="1" applyAlignment="1">
      <alignment horizontal="center" vertical="center" wrapText="1"/>
    </xf>
    <xf numFmtId="0" fontId="32" fillId="42" borderId="17" xfId="0" applyFont="1" applyFill="1" applyBorder="1" applyAlignment="1">
      <alignment vertical="center" wrapText="1"/>
    </xf>
    <xf numFmtId="10" fontId="29" fillId="35" borderId="10" xfId="0" applyNumberFormat="1" applyFont="1" applyFill="1" applyBorder="1" applyAlignment="1">
      <alignment horizontal="center" vertical="center" wrapText="1"/>
    </xf>
    <xf numFmtId="0" fontId="29" fillId="35" borderId="17" xfId="0" applyFont="1" applyFill="1" applyBorder="1" applyAlignment="1">
      <alignment horizontal="center" vertical="center" wrapText="1"/>
    </xf>
    <xf numFmtId="0" fontId="28" fillId="41" borderId="16" xfId="0" applyFont="1" applyFill="1" applyBorder="1" applyAlignment="1">
      <alignment horizontal="left" vertical="center" wrapText="1"/>
    </xf>
    <xf numFmtId="0" fontId="29" fillId="35" borderId="26" xfId="0" applyFont="1" applyFill="1" applyBorder="1" applyAlignment="1">
      <alignment horizontal="center" vertical="center" wrapText="1"/>
    </xf>
    <xf numFmtId="9" fontId="20" fillId="35" borderId="10" xfId="0" applyNumberFormat="1" applyFont="1" applyFill="1" applyBorder="1" applyAlignment="1">
      <alignment horizontal="center" vertical="center" wrapText="1"/>
    </xf>
    <xf numFmtId="165" fontId="19" fillId="35" borderId="17" xfId="43" applyNumberFormat="1" applyFont="1" applyFill="1" applyBorder="1" applyAlignment="1">
      <alignment vertical="center" wrapText="1"/>
    </xf>
    <xf numFmtId="0" fontId="29" fillId="35" borderId="16" xfId="0" applyFont="1" applyFill="1" applyBorder="1" applyAlignment="1">
      <alignment horizontal="center" vertical="center" wrapText="1"/>
    </xf>
    <xf numFmtId="0" fontId="19" fillId="41" borderId="10" xfId="0" applyFont="1" applyFill="1" applyBorder="1" applyAlignment="1">
      <alignment horizontal="center" vertical="center" wrapText="1"/>
    </xf>
    <xf numFmtId="9" fontId="20" fillId="35" borderId="17" xfId="1" applyFont="1" applyFill="1" applyBorder="1" applyAlignment="1">
      <alignment horizontal="center" vertical="center" wrapText="1"/>
    </xf>
    <xf numFmtId="0" fontId="19" fillId="41" borderId="17" xfId="0" applyFont="1" applyFill="1" applyBorder="1" applyAlignment="1">
      <alignment horizontal="center" vertical="center" wrapText="1"/>
    </xf>
    <xf numFmtId="0" fontId="19" fillId="41" borderId="17" xfId="0" applyFont="1" applyFill="1" applyBorder="1" applyAlignment="1">
      <alignment horizontal="left" vertical="center" wrapText="1"/>
    </xf>
    <xf numFmtId="9" fontId="20" fillId="35" borderId="17" xfId="0" applyNumberFormat="1" applyFont="1" applyFill="1" applyBorder="1" applyAlignment="1">
      <alignment horizontal="center" vertical="center" wrapText="1"/>
    </xf>
    <xf numFmtId="0" fontId="20" fillId="35" borderId="17" xfId="0" applyFont="1" applyFill="1" applyBorder="1" applyAlignment="1">
      <alignment horizontal="center" vertical="center" wrapText="1"/>
    </xf>
    <xf numFmtId="9" fontId="29" fillId="35" borderId="17" xfId="0" applyNumberFormat="1" applyFont="1" applyFill="1" applyBorder="1" applyAlignment="1">
      <alignment horizontal="center" vertical="center" wrapText="1"/>
    </xf>
    <xf numFmtId="9" fontId="29" fillId="35" borderId="17" xfId="1" applyFont="1" applyFill="1" applyBorder="1" applyAlignment="1">
      <alignment horizontal="center" vertical="center" wrapText="1"/>
    </xf>
    <xf numFmtId="0" fontId="28" fillId="41" borderId="17" xfId="0" applyFont="1" applyFill="1" applyBorder="1" applyAlignment="1">
      <alignment horizontal="left" vertical="center" wrapText="1"/>
    </xf>
    <xf numFmtId="9" fontId="20" fillId="35" borderId="10" xfId="1" applyFont="1" applyFill="1" applyBorder="1" applyAlignment="1">
      <alignment horizontal="center" vertical="center" wrapText="1"/>
    </xf>
    <xf numFmtId="1" fontId="20" fillId="35" borderId="10" xfId="0" applyNumberFormat="1" applyFont="1" applyFill="1" applyBorder="1" applyAlignment="1">
      <alignment horizontal="center" vertical="center" wrapText="1"/>
    </xf>
    <xf numFmtId="0" fontId="19" fillId="41" borderId="10" xfId="0" applyFont="1" applyFill="1" applyBorder="1" applyAlignment="1">
      <alignment horizontal="left" vertical="center" wrapText="1"/>
    </xf>
    <xf numFmtId="0" fontId="20" fillId="35" borderId="10" xfId="0" applyFont="1" applyFill="1" applyBorder="1" applyAlignment="1">
      <alignment horizontal="center" vertical="center" wrapText="1"/>
    </xf>
    <xf numFmtId="0" fontId="19" fillId="35" borderId="10" xfId="0" applyFont="1" applyFill="1" applyBorder="1" applyAlignment="1">
      <alignment horizontal="center" vertical="center" wrapText="1"/>
    </xf>
    <xf numFmtId="9" fontId="20" fillId="35" borderId="24" xfId="0" applyNumberFormat="1" applyFont="1" applyFill="1" applyBorder="1" applyAlignment="1">
      <alignment horizontal="center" vertical="center" wrapText="1"/>
    </xf>
    <xf numFmtId="0" fontId="28" fillId="38" borderId="10" xfId="0" applyFont="1" applyFill="1" applyBorder="1" applyAlignment="1">
      <alignment horizontal="left" vertical="center" wrapText="1"/>
    </xf>
    <xf numFmtId="0" fontId="28" fillId="40" borderId="10" xfId="0" applyFont="1" applyFill="1" applyBorder="1" applyAlignment="1">
      <alignment horizontal="left" vertical="center" wrapText="1"/>
    </xf>
    <xf numFmtId="1" fontId="28" fillId="38" borderId="12" xfId="0" applyNumberFormat="1" applyFont="1" applyFill="1" applyBorder="1" applyAlignment="1">
      <alignment horizontal="center" vertical="center" wrapText="1"/>
    </xf>
    <xf numFmtId="0" fontId="19" fillId="35" borderId="0" xfId="0" applyFont="1" applyFill="1" applyAlignment="1">
      <alignment horizontal="left"/>
    </xf>
    <xf numFmtId="0" fontId="0" fillId="35" borderId="0" xfId="0" applyFill="1"/>
    <xf numFmtId="0" fontId="21" fillId="35" borderId="0" xfId="0" applyFont="1" applyFill="1" applyAlignment="1">
      <alignment horizontal="left"/>
    </xf>
    <xf numFmtId="0" fontId="19" fillId="38" borderId="10" xfId="0" applyFont="1" applyFill="1" applyBorder="1" applyAlignment="1">
      <alignment horizontal="left" vertical="center" wrapText="1"/>
    </xf>
    <xf numFmtId="0" fontId="19" fillId="38" borderId="16" xfId="0" applyFont="1" applyFill="1" applyBorder="1" applyAlignment="1">
      <alignment horizontal="left" vertical="center" wrapText="1"/>
    </xf>
    <xf numFmtId="0" fontId="19" fillId="44" borderId="10" xfId="0" applyFont="1" applyFill="1" applyBorder="1" applyAlignment="1">
      <alignment horizontal="center" vertical="center" wrapText="1"/>
    </xf>
    <xf numFmtId="1" fontId="29" fillId="35" borderId="12" xfId="0" applyNumberFormat="1" applyFont="1" applyFill="1" applyBorder="1" applyAlignment="1">
      <alignment horizontal="center" vertical="center" wrapText="1"/>
    </xf>
    <xf numFmtId="0" fontId="28" fillId="38" borderId="10" xfId="0" applyFont="1" applyFill="1" applyBorder="1" applyAlignment="1">
      <alignment horizontal="center" vertical="center" wrapText="1"/>
    </xf>
    <xf numFmtId="9" fontId="29" fillId="0" borderId="10" xfId="0" applyNumberFormat="1" applyFont="1" applyBorder="1" applyAlignment="1">
      <alignment horizontal="center" vertical="center" wrapText="1"/>
    </xf>
    <xf numFmtId="9" fontId="29" fillId="35" borderId="12" xfId="1" applyFont="1" applyFill="1" applyBorder="1" applyAlignment="1">
      <alignment horizontal="center" vertical="center" wrapText="1"/>
    </xf>
    <xf numFmtId="0" fontId="0" fillId="0" borderId="0" xfId="0" applyAlignment="1">
      <alignment horizontal="center"/>
    </xf>
    <xf numFmtId="9" fontId="0" fillId="0" borderId="0" xfId="1" applyFont="1" applyAlignment="1">
      <alignment horizontal="center"/>
    </xf>
    <xf numFmtId="0" fontId="34" fillId="45" borderId="0" xfId="0" applyFont="1" applyFill="1" applyAlignment="1">
      <alignment horizontal="center"/>
    </xf>
    <xf numFmtId="0" fontId="0" fillId="46" borderId="0" xfId="0" applyFill="1" applyAlignment="1">
      <alignment horizontal="center"/>
    </xf>
    <xf numFmtId="0" fontId="14" fillId="47" borderId="0" xfId="0" applyFont="1" applyFill="1" applyAlignment="1">
      <alignment horizontal="center"/>
    </xf>
    <xf numFmtId="9" fontId="0" fillId="44" borderId="0" xfId="1" applyFont="1" applyFill="1" applyAlignment="1">
      <alignment horizontal="center"/>
    </xf>
    <xf numFmtId="0" fontId="19" fillId="44" borderId="10" xfId="0" applyFont="1" applyFill="1" applyBorder="1" applyAlignment="1">
      <alignment vertical="center" wrapText="1"/>
    </xf>
    <xf numFmtId="0" fontId="28" fillId="44" borderId="17" xfId="0" applyFont="1" applyFill="1" applyBorder="1" applyAlignment="1">
      <alignment vertical="center" wrapText="1"/>
    </xf>
    <xf numFmtId="0" fontId="28" fillId="44" borderId="17" xfId="0" applyFont="1" applyFill="1" applyBorder="1" applyAlignment="1">
      <alignment horizontal="center" vertical="center" wrapText="1"/>
    </xf>
    <xf numFmtId="0" fontId="28" fillId="44" borderId="10" xfId="0" applyFont="1" applyFill="1" applyBorder="1" applyAlignment="1">
      <alignment horizontal="center" vertical="center" wrapText="1"/>
    </xf>
    <xf numFmtId="9" fontId="29" fillId="35" borderId="10" xfId="1" applyFont="1" applyFill="1" applyBorder="1" applyAlignment="1">
      <alignment horizontal="center" vertical="center" wrapText="1"/>
    </xf>
    <xf numFmtId="1" fontId="29" fillId="0" borderId="12" xfId="0" applyNumberFormat="1" applyFont="1" applyBorder="1" applyAlignment="1">
      <alignment horizontal="center" vertical="center" wrapText="1"/>
    </xf>
    <xf numFmtId="0" fontId="29" fillId="43" borderId="10" xfId="0" applyFont="1" applyFill="1" applyBorder="1" applyAlignment="1">
      <alignment horizontal="center" vertical="center" wrapText="1"/>
    </xf>
    <xf numFmtId="9" fontId="20" fillId="35" borderId="12" xfId="0" applyNumberFormat="1" applyFont="1" applyFill="1" applyBorder="1" applyAlignment="1">
      <alignment horizontal="center" vertical="center" wrapText="1"/>
    </xf>
    <xf numFmtId="0" fontId="19" fillId="41" borderId="12" xfId="0" applyFont="1" applyFill="1" applyBorder="1" applyAlignment="1">
      <alignment horizontal="left" vertical="center" wrapText="1"/>
    </xf>
    <xf numFmtId="9" fontId="20" fillId="0" borderId="10" xfId="0" applyNumberFormat="1" applyFont="1" applyBorder="1" applyAlignment="1">
      <alignment horizontal="center" vertical="center" wrapText="1"/>
    </xf>
    <xf numFmtId="0" fontId="19" fillId="35" borderId="26" xfId="0" applyFont="1" applyFill="1" applyBorder="1" applyAlignment="1">
      <alignment horizontal="center" vertical="center" wrapText="1"/>
    </xf>
    <xf numFmtId="0" fontId="19" fillId="35" borderId="24" xfId="0" applyFont="1" applyFill="1" applyBorder="1" applyAlignment="1">
      <alignment horizontal="center" vertical="center" wrapText="1"/>
    </xf>
    <xf numFmtId="0" fontId="20" fillId="35" borderId="12" xfId="0" applyFont="1" applyFill="1" applyBorder="1" applyAlignment="1">
      <alignment horizontal="center" vertical="center" wrapText="1"/>
    </xf>
    <xf numFmtId="9" fontId="20" fillId="35" borderId="16" xfId="1" applyFont="1" applyFill="1" applyBorder="1" applyAlignment="1">
      <alignment horizontal="center" vertical="center" wrapText="1"/>
    </xf>
    <xf numFmtId="0" fontId="27" fillId="41" borderId="10" xfId="0" applyFont="1" applyFill="1" applyBorder="1" applyAlignment="1">
      <alignment horizontal="left" vertical="center" wrapText="1"/>
    </xf>
    <xf numFmtId="0" fontId="27" fillId="35" borderId="0" xfId="0" applyFont="1" applyFill="1" applyAlignment="1">
      <alignment horizontal="left" wrapText="1"/>
    </xf>
    <xf numFmtId="9" fontId="19" fillId="35" borderId="0" xfId="0" applyNumberFormat="1" applyFont="1" applyFill="1" applyAlignment="1">
      <alignment horizontal="left"/>
    </xf>
    <xf numFmtId="10" fontId="29" fillId="39" borderId="26" xfId="0" applyNumberFormat="1" applyFont="1" applyFill="1" applyBorder="1" applyAlignment="1">
      <alignment horizontal="center" vertical="center" wrapText="1"/>
    </xf>
    <xf numFmtId="0" fontId="29" fillId="0" borderId="16" xfId="0" applyFont="1" applyBorder="1" applyAlignment="1">
      <alignment horizontal="center" vertical="center" wrapText="1"/>
    </xf>
    <xf numFmtId="0" fontId="19" fillId="38" borderId="34" xfId="0" applyFont="1" applyFill="1" applyBorder="1" applyAlignment="1">
      <alignment vertical="center" wrapText="1"/>
    </xf>
    <xf numFmtId="1" fontId="29" fillId="0" borderId="16" xfId="0" applyNumberFormat="1" applyFont="1" applyBorder="1" applyAlignment="1">
      <alignment vertical="center" wrapText="1"/>
    </xf>
    <xf numFmtId="0" fontId="28" fillId="44" borderId="12" xfId="0" applyFont="1" applyFill="1" applyBorder="1" applyAlignment="1">
      <alignment vertical="center" wrapText="1"/>
    </xf>
    <xf numFmtId="0" fontId="28" fillId="44" borderId="16" xfId="0" applyFont="1" applyFill="1" applyBorder="1" applyAlignment="1">
      <alignment vertical="center" wrapText="1"/>
    </xf>
    <xf numFmtId="1" fontId="29" fillId="35" borderId="16" xfId="0" applyNumberFormat="1" applyFont="1" applyFill="1" applyBorder="1" applyAlignment="1">
      <alignment vertical="center" wrapText="1"/>
    </xf>
    <xf numFmtId="0" fontId="28" fillId="38" borderId="12" xfId="0" applyFont="1" applyFill="1" applyBorder="1" applyAlignment="1">
      <alignment vertical="center" wrapText="1"/>
    </xf>
    <xf numFmtId="9" fontId="20" fillId="35" borderId="16" xfId="1" applyFont="1" applyFill="1" applyBorder="1" applyAlignment="1">
      <alignment vertical="center" wrapText="1"/>
    </xf>
    <xf numFmtId="0" fontId="28" fillId="35" borderId="12" xfId="0" applyFont="1" applyFill="1" applyBorder="1" applyAlignment="1">
      <alignment vertical="center" wrapText="1"/>
    </xf>
    <xf numFmtId="0" fontId="28" fillId="38" borderId="16" xfId="0" applyFont="1" applyFill="1" applyBorder="1" applyAlignment="1">
      <alignment vertical="center" wrapText="1"/>
    </xf>
    <xf numFmtId="0" fontId="19" fillId="44" borderId="12" xfId="0" applyFont="1" applyFill="1" applyBorder="1" applyAlignment="1">
      <alignment vertical="center" wrapText="1"/>
    </xf>
    <xf numFmtId="0" fontId="19" fillId="44" borderId="31" xfId="0" applyFont="1" applyFill="1" applyBorder="1" applyAlignment="1">
      <alignment vertical="center" wrapText="1"/>
    </xf>
    <xf numFmtId="0" fontId="29" fillId="43" borderId="10" xfId="0" applyFont="1" applyFill="1" applyBorder="1" applyAlignment="1">
      <alignment vertical="center" wrapText="1"/>
    </xf>
    <xf numFmtId="0" fontId="19" fillId="44" borderId="13" xfId="0" applyFont="1" applyFill="1" applyBorder="1" applyAlignment="1">
      <alignment vertical="center" wrapText="1"/>
    </xf>
    <xf numFmtId="0" fontId="19" fillId="44" borderId="30" xfId="0" applyFont="1" applyFill="1" applyBorder="1" applyAlignment="1">
      <alignment vertical="center" wrapText="1"/>
    </xf>
    <xf numFmtId="0" fontId="19" fillId="44" borderId="16" xfId="0" applyFont="1" applyFill="1" applyBorder="1" applyAlignment="1">
      <alignment vertical="center" wrapText="1"/>
    </xf>
    <xf numFmtId="0" fontId="29" fillId="43" borderId="13" xfId="0" applyFont="1" applyFill="1" applyBorder="1" applyAlignment="1">
      <alignment vertical="center" wrapText="1"/>
    </xf>
    <xf numFmtId="0" fontId="29" fillId="35" borderId="10" xfId="0" applyFont="1" applyFill="1" applyBorder="1" applyAlignment="1">
      <alignment vertical="center" wrapText="1"/>
    </xf>
    <xf numFmtId="0" fontId="28" fillId="44" borderId="13" xfId="0" applyFont="1" applyFill="1" applyBorder="1" applyAlignment="1">
      <alignment vertical="center" wrapText="1"/>
    </xf>
    <xf numFmtId="9" fontId="20" fillId="35" borderId="34" xfId="0" applyNumberFormat="1" applyFont="1" applyFill="1" applyBorder="1" applyAlignment="1">
      <alignment vertical="center" wrapText="1"/>
    </xf>
    <xf numFmtId="0" fontId="28" fillId="38" borderId="13" xfId="0" applyFont="1" applyFill="1" applyBorder="1" applyAlignment="1">
      <alignment vertical="center" wrapText="1"/>
    </xf>
    <xf numFmtId="0" fontId="29" fillId="43" borderId="26" xfId="0" applyFont="1" applyFill="1" applyBorder="1" applyAlignment="1">
      <alignment vertical="center" wrapText="1"/>
    </xf>
    <xf numFmtId="0" fontId="19" fillId="35" borderId="24" xfId="0" applyFont="1" applyFill="1" applyBorder="1" applyAlignment="1">
      <alignment vertical="center" wrapText="1"/>
    </xf>
    <xf numFmtId="0" fontId="29" fillId="43" borderId="12" xfId="0" applyFont="1" applyFill="1" applyBorder="1" applyAlignment="1">
      <alignment vertical="center" wrapText="1"/>
    </xf>
    <xf numFmtId="0" fontId="29" fillId="43" borderId="16" xfId="0" applyFont="1" applyFill="1" applyBorder="1" applyAlignment="1">
      <alignment vertical="center" wrapText="1"/>
    </xf>
    <xf numFmtId="1" fontId="29" fillId="0" borderId="12" xfId="0" applyNumberFormat="1" applyFont="1" applyBorder="1" applyAlignment="1">
      <alignment vertical="center" wrapText="1"/>
    </xf>
    <xf numFmtId="0" fontId="19" fillId="41" borderId="10" xfId="0" applyFont="1" applyFill="1" applyBorder="1" applyAlignment="1">
      <alignment vertical="center" wrapText="1"/>
    </xf>
    <xf numFmtId="0" fontId="19" fillId="38" borderId="10" xfId="0" applyFont="1" applyFill="1" applyBorder="1" applyAlignment="1">
      <alignment vertical="center" wrapText="1"/>
    </xf>
    <xf numFmtId="0" fontId="28" fillId="41" borderId="10" xfId="0" applyFont="1" applyFill="1" applyBorder="1" applyAlignment="1">
      <alignment horizontal="center" vertical="center" wrapText="1"/>
    </xf>
    <xf numFmtId="9" fontId="29" fillId="0" borderId="10" xfId="1" applyFont="1" applyFill="1" applyBorder="1" applyAlignment="1">
      <alignment horizontal="center" vertical="center" wrapText="1"/>
    </xf>
    <xf numFmtId="0" fontId="28" fillId="38" borderId="10" xfId="0" applyFont="1" applyFill="1" applyBorder="1" applyAlignment="1">
      <alignment vertical="center" wrapText="1"/>
    </xf>
    <xf numFmtId="0" fontId="19" fillId="35" borderId="21" xfId="0" applyFont="1" applyFill="1" applyBorder="1" applyAlignment="1">
      <alignment vertical="center" wrapText="1"/>
    </xf>
    <xf numFmtId="1" fontId="20" fillId="35" borderId="26" xfId="0" applyNumberFormat="1" applyFont="1" applyFill="1" applyBorder="1" applyAlignment="1">
      <alignment horizontal="center" vertical="center" wrapText="1"/>
    </xf>
    <xf numFmtId="0" fontId="19" fillId="35" borderId="16" xfId="0" applyFont="1" applyFill="1" applyBorder="1" applyAlignment="1">
      <alignment vertical="center" wrapText="1"/>
    </xf>
    <xf numFmtId="0" fontId="28" fillId="35" borderId="10" xfId="0" applyFont="1" applyFill="1" applyBorder="1" applyAlignment="1">
      <alignment vertical="center" wrapText="1"/>
    </xf>
    <xf numFmtId="9" fontId="20" fillId="35" borderId="26" xfId="0" applyNumberFormat="1" applyFont="1" applyFill="1" applyBorder="1" applyAlignment="1">
      <alignment horizontal="center" vertical="center" wrapText="1"/>
    </xf>
    <xf numFmtId="0" fontId="19" fillId="35" borderId="12" xfId="0" applyFont="1" applyFill="1" applyBorder="1" applyAlignment="1">
      <alignment vertical="center" wrapText="1"/>
    </xf>
    <xf numFmtId="0" fontId="19" fillId="35" borderId="13" xfId="0" applyFont="1" applyFill="1" applyBorder="1" applyAlignment="1">
      <alignment vertical="center" wrapText="1"/>
    </xf>
    <xf numFmtId="0" fontId="19" fillId="38" borderId="10" xfId="0" applyFont="1" applyFill="1" applyBorder="1" applyAlignment="1">
      <alignment horizontal="center" vertical="center" wrapText="1"/>
    </xf>
    <xf numFmtId="10" fontId="29" fillId="35" borderId="17" xfId="0" applyNumberFormat="1" applyFont="1" applyFill="1" applyBorder="1" applyAlignment="1">
      <alignment horizontal="center" vertical="center" wrapText="1"/>
    </xf>
    <xf numFmtId="0" fontId="19" fillId="35" borderId="10" xfId="0" applyFont="1" applyFill="1" applyBorder="1" applyAlignment="1">
      <alignment vertical="center" wrapText="1"/>
    </xf>
    <xf numFmtId="0" fontId="19" fillId="35" borderId="17" xfId="0" applyFont="1" applyFill="1" applyBorder="1" applyAlignment="1">
      <alignment vertical="center" wrapText="1"/>
    </xf>
    <xf numFmtId="9" fontId="28" fillId="35" borderId="17" xfId="0" applyNumberFormat="1" applyFont="1" applyFill="1" applyBorder="1" applyAlignment="1">
      <alignment horizontal="center" vertical="center" wrapText="1"/>
    </xf>
    <xf numFmtId="9" fontId="28" fillId="35" borderId="17" xfId="1" applyFont="1" applyFill="1" applyBorder="1" applyAlignment="1">
      <alignment horizontal="center" vertical="center" wrapText="1"/>
    </xf>
    <xf numFmtId="0" fontId="19" fillId="41" borderId="16" xfId="0" applyFont="1" applyFill="1" applyBorder="1" applyAlignment="1">
      <alignment horizontal="center" vertical="center" wrapText="1"/>
    </xf>
    <xf numFmtId="0" fontId="19" fillId="35" borderId="30" xfId="0" applyFont="1" applyFill="1" applyBorder="1" applyAlignment="1">
      <alignment vertical="center" wrapText="1"/>
    </xf>
    <xf numFmtId="0" fontId="19" fillId="35" borderId="34" xfId="0" applyFont="1" applyFill="1" applyBorder="1" applyAlignment="1">
      <alignment vertical="center" wrapText="1"/>
    </xf>
    <xf numFmtId="0" fontId="19" fillId="35" borderId="27" xfId="0" applyFont="1" applyFill="1" applyBorder="1" applyAlignment="1">
      <alignment vertical="center" wrapText="1"/>
    </xf>
    <xf numFmtId="1" fontId="28" fillId="38" borderId="16" xfId="0" applyNumberFormat="1" applyFont="1" applyFill="1" applyBorder="1" applyAlignment="1">
      <alignment vertical="center" wrapText="1"/>
    </xf>
    <xf numFmtId="1" fontId="28" fillId="38" borderId="12" xfId="0" applyNumberFormat="1" applyFont="1" applyFill="1" applyBorder="1" applyAlignment="1">
      <alignment vertical="center" wrapText="1"/>
    </xf>
    <xf numFmtId="1" fontId="20" fillId="35" borderId="16" xfId="0" applyNumberFormat="1" applyFont="1" applyFill="1" applyBorder="1" applyAlignment="1">
      <alignment vertical="center" wrapText="1"/>
    </xf>
    <xf numFmtId="1" fontId="20" fillId="35" borderId="12" xfId="0" applyNumberFormat="1" applyFont="1" applyFill="1" applyBorder="1" applyAlignment="1">
      <alignment vertical="center" wrapText="1"/>
    </xf>
    <xf numFmtId="0" fontId="20" fillId="35" borderId="10" xfId="0" applyFont="1" applyFill="1" applyBorder="1" applyAlignment="1">
      <alignment vertical="center" wrapText="1"/>
    </xf>
    <xf numFmtId="9" fontId="20" fillId="35" borderId="12" xfId="1" applyFont="1" applyFill="1" applyBorder="1" applyAlignment="1">
      <alignment vertical="center" wrapText="1"/>
    </xf>
    <xf numFmtId="9" fontId="20" fillId="35" borderId="10" xfId="1" applyFont="1" applyFill="1" applyBorder="1" applyAlignment="1">
      <alignment vertical="center" wrapText="1"/>
    </xf>
    <xf numFmtId="0" fontId="19" fillId="38" borderId="16" xfId="0" applyFont="1" applyFill="1" applyBorder="1" applyAlignment="1">
      <alignment vertical="center" wrapText="1"/>
    </xf>
    <xf numFmtId="0" fontId="19" fillId="38" borderId="13" xfId="0" applyFont="1" applyFill="1" applyBorder="1" applyAlignment="1">
      <alignment vertical="center" wrapText="1"/>
    </xf>
    <xf numFmtId="0" fontId="19" fillId="38" borderId="12" xfId="0" applyFont="1" applyFill="1" applyBorder="1" applyAlignment="1">
      <alignment vertical="center" wrapText="1"/>
    </xf>
    <xf numFmtId="0" fontId="19" fillId="41" borderId="12" xfId="0" applyFont="1" applyFill="1" applyBorder="1" applyAlignment="1">
      <alignment vertical="center" wrapText="1"/>
    </xf>
    <xf numFmtId="9" fontId="20" fillId="35" borderId="10" xfId="0" applyNumberFormat="1" applyFont="1" applyFill="1" applyBorder="1" applyAlignment="1">
      <alignment vertical="center" wrapText="1"/>
    </xf>
    <xf numFmtId="0" fontId="28" fillId="35" borderId="17" xfId="0" applyFont="1" applyFill="1" applyBorder="1" applyAlignment="1">
      <alignment vertical="center" wrapText="1"/>
    </xf>
    <xf numFmtId="0" fontId="19" fillId="41" borderId="16" xfId="0" applyFont="1" applyFill="1" applyBorder="1" applyAlignment="1">
      <alignment vertical="center" wrapText="1"/>
    </xf>
    <xf numFmtId="0" fontId="19" fillId="41" borderId="13" xfId="0" applyFont="1" applyFill="1" applyBorder="1" applyAlignment="1">
      <alignment vertical="center" wrapText="1"/>
    </xf>
    <xf numFmtId="0" fontId="20" fillId="35" borderId="16" xfId="0" applyFont="1" applyFill="1" applyBorder="1" applyAlignment="1">
      <alignment vertical="center" wrapText="1"/>
    </xf>
    <xf numFmtId="0" fontId="20" fillId="35" borderId="13" xfId="0" applyFont="1" applyFill="1" applyBorder="1" applyAlignment="1">
      <alignment vertical="center" wrapText="1"/>
    </xf>
    <xf numFmtId="0" fontId="20" fillId="35" borderId="12" xfId="0" applyFont="1" applyFill="1" applyBorder="1" applyAlignment="1">
      <alignment vertical="center" wrapText="1"/>
    </xf>
    <xf numFmtId="0" fontId="20" fillId="35" borderId="17" xfId="0" applyFont="1" applyFill="1" applyBorder="1" applyAlignment="1">
      <alignment vertical="center" wrapText="1"/>
    </xf>
    <xf numFmtId="0" fontId="19" fillId="35" borderId="18" xfId="0" applyFont="1" applyFill="1" applyBorder="1" applyAlignment="1">
      <alignment vertical="center" wrapText="1"/>
    </xf>
    <xf numFmtId="0" fontId="19" fillId="35" borderId="19" xfId="0" applyFont="1" applyFill="1" applyBorder="1" applyAlignment="1">
      <alignment vertical="center" wrapText="1"/>
    </xf>
    <xf numFmtId="0" fontId="19" fillId="35" borderId="20" xfId="0" applyFont="1" applyFill="1" applyBorder="1" applyAlignment="1">
      <alignment vertical="center" wrapText="1"/>
    </xf>
    <xf numFmtId="0" fontId="19" fillId="41" borderId="17" xfId="0" applyFont="1" applyFill="1" applyBorder="1" applyAlignment="1">
      <alignment vertical="center" wrapText="1"/>
    </xf>
    <xf numFmtId="9" fontId="20" fillId="35" borderId="17" xfId="0" applyNumberFormat="1" applyFont="1" applyFill="1" applyBorder="1" applyAlignment="1">
      <alignment vertical="center" wrapText="1"/>
    </xf>
    <xf numFmtId="9" fontId="28" fillId="35" borderId="17" xfId="0" applyNumberFormat="1" applyFont="1" applyFill="1" applyBorder="1" applyAlignment="1">
      <alignment vertical="center" wrapText="1"/>
    </xf>
    <xf numFmtId="9" fontId="20" fillId="35" borderId="16" xfId="0" applyNumberFormat="1" applyFont="1" applyFill="1" applyBorder="1" applyAlignment="1">
      <alignment vertical="center" wrapText="1"/>
    </xf>
    <xf numFmtId="9" fontId="20" fillId="35" borderId="12" xfId="0" applyNumberFormat="1" applyFont="1" applyFill="1" applyBorder="1" applyAlignment="1">
      <alignment vertical="center" wrapText="1"/>
    </xf>
    <xf numFmtId="0" fontId="28" fillId="41" borderId="16" xfId="0" applyFont="1" applyFill="1" applyBorder="1" applyAlignment="1">
      <alignment vertical="center" wrapText="1"/>
    </xf>
    <xf numFmtId="0" fontId="28" fillId="41" borderId="12" xfId="0" applyFont="1" applyFill="1" applyBorder="1" applyAlignment="1">
      <alignment vertical="center" wrapText="1"/>
    </xf>
    <xf numFmtId="0" fontId="28" fillId="35" borderId="26" xfId="0" applyFont="1" applyFill="1" applyBorder="1" applyAlignment="1">
      <alignment vertical="center" wrapText="1"/>
    </xf>
    <xf numFmtId="0" fontId="28" fillId="35" borderId="32" xfId="0" applyFont="1" applyFill="1" applyBorder="1" applyAlignment="1">
      <alignment vertical="center" wrapText="1"/>
    </xf>
    <xf numFmtId="0" fontId="28" fillId="35" borderId="24" xfId="0" applyFont="1" applyFill="1" applyBorder="1" applyAlignment="1">
      <alignment vertical="center" wrapText="1"/>
    </xf>
    <xf numFmtId="9" fontId="20" fillId="35" borderId="13" xfId="0" applyNumberFormat="1" applyFont="1" applyFill="1" applyBorder="1" applyAlignment="1">
      <alignment vertical="center" wrapText="1"/>
    </xf>
    <xf numFmtId="0" fontId="28" fillId="41" borderId="13" xfId="0" applyFont="1" applyFill="1" applyBorder="1" applyAlignment="1">
      <alignment vertical="center" wrapText="1"/>
    </xf>
    <xf numFmtId="1" fontId="20" fillId="35" borderId="13" xfId="0" applyNumberFormat="1" applyFont="1" applyFill="1" applyBorder="1" applyAlignment="1">
      <alignment vertical="center" wrapText="1"/>
    </xf>
    <xf numFmtId="1" fontId="20" fillId="35" borderId="10" xfId="0" applyNumberFormat="1" applyFont="1" applyFill="1" applyBorder="1" applyAlignment="1">
      <alignment vertical="center" wrapText="1"/>
    </xf>
    <xf numFmtId="1" fontId="29" fillId="35" borderId="13" xfId="0" applyNumberFormat="1" applyFont="1" applyFill="1" applyBorder="1" applyAlignment="1">
      <alignment vertical="center" wrapText="1"/>
    </xf>
    <xf numFmtId="1" fontId="29" fillId="35" borderId="12" xfId="0" applyNumberFormat="1" applyFont="1" applyFill="1" applyBorder="1" applyAlignment="1">
      <alignment vertical="center" wrapText="1"/>
    </xf>
    <xf numFmtId="9" fontId="29" fillId="35" borderId="16" xfId="0" applyNumberFormat="1" applyFont="1" applyFill="1" applyBorder="1" applyAlignment="1">
      <alignment vertical="center" wrapText="1"/>
    </xf>
    <xf numFmtId="9" fontId="29" fillId="35" borderId="12" xfId="0" applyNumberFormat="1" applyFont="1" applyFill="1" applyBorder="1" applyAlignment="1">
      <alignment vertical="center" wrapText="1"/>
    </xf>
    <xf numFmtId="0" fontId="0" fillId="0" borderId="0" xfId="0" pivotButton="1"/>
    <xf numFmtId="0" fontId="0" fillId="0" borderId="0" xfId="0" applyAlignment="1">
      <alignment horizontal="left"/>
    </xf>
    <xf numFmtId="0" fontId="0" fillId="0" borderId="0" xfId="0" applyAlignment="1">
      <alignment horizontal="left" indent="1"/>
    </xf>
    <xf numFmtId="0" fontId="19" fillId="35" borderId="39" xfId="0" applyFont="1" applyFill="1" applyBorder="1" applyAlignment="1">
      <alignment vertical="center" wrapText="1"/>
    </xf>
    <xf numFmtId="0" fontId="19" fillId="35" borderId="38" xfId="0" applyFont="1" applyFill="1" applyBorder="1" applyAlignment="1">
      <alignment vertical="center" wrapText="1"/>
    </xf>
    <xf numFmtId="0" fontId="19" fillId="35" borderId="33" xfId="0" applyFont="1" applyFill="1" applyBorder="1" applyAlignment="1">
      <alignment vertical="center" wrapText="1"/>
    </xf>
    <xf numFmtId="0" fontId="19" fillId="35" borderId="41" xfId="0" applyFont="1" applyFill="1" applyBorder="1" applyAlignment="1">
      <alignment vertical="center" wrapText="1"/>
    </xf>
    <xf numFmtId="0" fontId="19" fillId="35" borderId="0" xfId="0" applyFont="1" applyFill="1" applyAlignment="1">
      <alignment vertical="center" wrapText="1"/>
    </xf>
    <xf numFmtId="0" fontId="19" fillId="35" borderId="40" xfId="0" applyFont="1" applyFill="1" applyBorder="1" applyAlignment="1">
      <alignment vertical="center" wrapText="1"/>
    </xf>
    <xf numFmtId="0" fontId="19" fillId="35" borderId="37" xfId="0" applyFont="1" applyFill="1" applyBorder="1" applyAlignment="1">
      <alignment vertical="center" wrapText="1"/>
    </xf>
    <xf numFmtId="0" fontId="19" fillId="35" borderId="36" xfId="0" applyFont="1" applyFill="1" applyBorder="1" applyAlignment="1">
      <alignment vertical="center" wrapText="1"/>
    </xf>
    <xf numFmtId="1" fontId="28" fillId="38" borderId="13" xfId="0" applyNumberFormat="1" applyFont="1" applyFill="1" applyBorder="1" applyAlignment="1">
      <alignment vertical="center" wrapText="1"/>
    </xf>
    <xf numFmtId="0" fontId="19" fillId="35" borderId="42" xfId="0" applyFont="1" applyFill="1" applyBorder="1" applyAlignment="1">
      <alignment vertical="center" wrapText="1"/>
    </xf>
    <xf numFmtId="9" fontId="20" fillId="35" borderId="16" xfId="0" applyNumberFormat="1" applyFont="1" applyFill="1" applyBorder="1" applyAlignment="1">
      <alignment horizontal="center" vertical="center" wrapText="1"/>
    </xf>
    <xf numFmtId="0" fontId="19" fillId="0" borderId="16" xfId="0" applyFont="1" applyBorder="1" applyAlignment="1">
      <alignment vertical="center" wrapText="1"/>
    </xf>
    <xf numFmtId="0" fontId="20" fillId="35" borderId="10" xfId="69" applyNumberFormat="1" applyFont="1" applyFill="1" applyBorder="1" applyAlignment="1">
      <alignment horizontal="center" vertical="center" wrapText="1"/>
    </xf>
    <xf numFmtId="0" fontId="20" fillId="35" borderId="16" xfId="0" applyFont="1" applyFill="1" applyBorder="1" applyAlignment="1">
      <alignment horizontal="center" vertical="center" wrapText="1"/>
    </xf>
    <xf numFmtId="0" fontId="19" fillId="41" borderId="12" xfId="0" applyFont="1" applyFill="1" applyBorder="1" applyAlignment="1">
      <alignment horizontal="center" vertical="center" wrapText="1"/>
    </xf>
    <xf numFmtId="0" fontId="28" fillId="41" borderId="16" xfId="0" applyFont="1" applyFill="1" applyBorder="1" applyAlignment="1">
      <alignment horizontal="center" vertical="center" wrapText="1"/>
    </xf>
    <xf numFmtId="0" fontId="28" fillId="41" borderId="12" xfId="0" applyFont="1" applyFill="1" applyBorder="1" applyAlignment="1">
      <alignment horizontal="center" vertical="center" wrapText="1"/>
    </xf>
    <xf numFmtId="0" fontId="28" fillId="35" borderId="17" xfId="0" applyFont="1" applyFill="1" applyBorder="1" applyAlignment="1">
      <alignment horizontal="center" vertical="center" wrapText="1"/>
    </xf>
    <xf numFmtId="0" fontId="0" fillId="0" borderId="17" xfId="0" applyBorder="1" applyAlignment="1">
      <alignment horizontal="center" vertical="center" wrapText="1"/>
    </xf>
    <xf numFmtId="1" fontId="29" fillId="35" borderId="10" xfId="0" applyNumberFormat="1" applyFont="1" applyFill="1" applyBorder="1" applyAlignment="1">
      <alignment horizontal="center" vertical="center" wrapText="1"/>
    </xf>
    <xf numFmtId="10" fontId="20" fillId="0" borderId="10" xfId="0" applyNumberFormat="1" applyFont="1" applyBorder="1" applyAlignment="1">
      <alignment horizontal="center" vertical="center" wrapText="1"/>
    </xf>
    <xf numFmtId="1" fontId="38" fillId="38" borderId="12" xfId="0" applyNumberFormat="1" applyFont="1" applyFill="1" applyBorder="1" applyAlignment="1">
      <alignment horizontal="center" vertical="center" wrapText="1"/>
    </xf>
    <xf numFmtId="1" fontId="38" fillId="38" borderId="47" xfId="0" applyNumberFormat="1" applyFont="1" applyFill="1" applyBorder="1" applyAlignment="1">
      <alignment horizontal="center" vertical="center" wrapText="1"/>
    </xf>
    <xf numFmtId="0" fontId="38" fillId="44" borderId="10" xfId="0" applyFont="1" applyFill="1" applyBorder="1" applyAlignment="1">
      <alignment horizontal="center" vertical="center" wrapText="1"/>
    </xf>
    <xf numFmtId="0" fontId="42" fillId="42" borderId="17" xfId="0" applyFont="1" applyFill="1" applyBorder="1" applyAlignment="1">
      <alignment horizontal="center" vertical="center" wrapText="1"/>
    </xf>
    <xf numFmtId="0" fontId="38" fillId="41" borderId="10" xfId="0" applyFont="1" applyFill="1" applyBorder="1" applyAlignment="1">
      <alignment horizontal="center" vertical="center" wrapText="1"/>
    </xf>
    <xf numFmtId="0" fontId="38" fillId="44" borderId="10" xfId="0" applyFont="1" applyFill="1" applyBorder="1" applyAlignment="1">
      <alignment vertical="center" wrapText="1"/>
    </xf>
    <xf numFmtId="0" fontId="38" fillId="41" borderId="17" xfId="0" applyFont="1" applyFill="1" applyBorder="1" applyAlignment="1">
      <alignment horizontal="center" vertical="center" wrapText="1"/>
    </xf>
    <xf numFmtId="0" fontId="38" fillId="44" borderId="17" xfId="0" applyFont="1" applyFill="1" applyBorder="1" applyAlignment="1">
      <alignment vertical="center" wrapText="1"/>
    </xf>
    <xf numFmtId="0" fontId="38" fillId="38" borderId="10" xfId="0" applyFont="1" applyFill="1" applyBorder="1" applyAlignment="1">
      <alignment horizontal="left" vertical="center" wrapText="1"/>
    </xf>
    <xf numFmtId="0" fontId="37" fillId="41" borderId="10" xfId="0" applyFont="1" applyFill="1" applyBorder="1" applyAlignment="1">
      <alignment horizontal="center" vertical="center" wrapText="1"/>
    </xf>
    <xf numFmtId="0" fontId="38" fillId="42" borderId="16" xfId="0" applyFont="1" applyFill="1" applyBorder="1" applyAlignment="1">
      <alignment horizontal="center" vertical="center" wrapText="1"/>
    </xf>
    <xf numFmtId="0" fontId="38" fillId="38" borderId="10" xfId="0" applyFont="1" applyFill="1" applyBorder="1" applyAlignment="1">
      <alignment horizontal="center" vertical="center" wrapText="1"/>
    </xf>
    <xf numFmtId="0" fontId="28" fillId="42" borderId="13" xfId="0" applyFont="1" applyFill="1" applyBorder="1" applyAlignment="1">
      <alignment horizontal="center" vertical="center" wrapText="1"/>
    </xf>
    <xf numFmtId="0" fontId="38" fillId="41" borderId="47" xfId="0" applyFont="1" applyFill="1" applyBorder="1" applyAlignment="1">
      <alignment horizontal="center" vertical="center" wrapText="1"/>
    </xf>
    <xf numFmtId="0" fontId="37" fillId="42" borderId="16" xfId="0" applyFont="1" applyFill="1" applyBorder="1" applyAlignment="1">
      <alignment horizontal="center" vertical="center" wrapText="1"/>
    </xf>
    <xf numFmtId="0" fontId="1" fillId="42" borderId="17" xfId="0" applyFont="1" applyFill="1" applyBorder="1" applyAlignment="1">
      <alignment horizontal="center" vertical="center" wrapText="1"/>
    </xf>
    <xf numFmtId="0" fontId="28" fillId="41" borderId="17" xfId="0" applyFont="1" applyFill="1" applyBorder="1" applyAlignment="1">
      <alignment horizontal="center" vertical="center" wrapText="1"/>
    </xf>
    <xf numFmtId="0" fontId="38" fillId="44" borderId="17" xfId="0" applyFont="1" applyFill="1" applyBorder="1" applyAlignment="1">
      <alignment horizontal="center" vertical="center" wrapText="1"/>
    </xf>
    <xf numFmtId="0" fontId="38" fillId="41" borderId="10" xfId="0" applyFont="1" applyFill="1" applyBorder="1" applyAlignment="1">
      <alignment horizontal="left" vertical="center" wrapText="1"/>
    </xf>
    <xf numFmtId="0" fontId="43" fillId="0" borderId="0" xfId="77" applyAlignment="1">
      <alignment vertical="center"/>
    </xf>
    <xf numFmtId="0" fontId="43" fillId="0" borderId="0" xfId="77" applyAlignment="1">
      <alignment wrapText="1"/>
    </xf>
    <xf numFmtId="0" fontId="43" fillId="0" borderId="0" xfId="77" applyAlignment="1">
      <alignment horizontal="left" wrapText="1"/>
    </xf>
    <xf numFmtId="0" fontId="45" fillId="48" borderId="50" xfId="77" applyFont="1" applyFill="1" applyBorder="1" applyAlignment="1">
      <alignment horizontal="center" vertical="center" wrapText="1"/>
    </xf>
    <xf numFmtId="0" fontId="43" fillId="35" borderId="17" xfId="77" applyFill="1" applyBorder="1" applyAlignment="1">
      <alignment horizontal="justify" vertical="center" wrapText="1"/>
    </xf>
    <xf numFmtId="0" fontId="43" fillId="0" borderId="17" xfId="77" applyBorder="1" applyAlignment="1">
      <alignment horizontal="justify" vertical="center" wrapText="1"/>
    </xf>
    <xf numFmtId="0" fontId="43" fillId="0" borderId="17" xfId="77" applyBorder="1" applyAlignment="1">
      <alignment vertical="center" wrapText="1"/>
    </xf>
    <xf numFmtId="0" fontId="45" fillId="36" borderId="37" xfId="77" applyFont="1" applyFill="1" applyBorder="1" applyAlignment="1">
      <alignment horizontal="center" vertical="center" wrapText="1"/>
    </xf>
    <xf numFmtId="0" fontId="45" fillId="36" borderId="19" xfId="77" applyFont="1" applyFill="1" applyBorder="1" applyAlignment="1">
      <alignment horizontal="center" vertical="center" wrapText="1"/>
    </xf>
    <xf numFmtId="0" fontId="43" fillId="0" borderId="52" xfId="77" applyBorder="1" applyAlignment="1">
      <alignment vertical="center"/>
    </xf>
    <xf numFmtId="0" fontId="43" fillId="0" borderId="0" xfId="77" applyAlignment="1">
      <alignment horizontal="justify" vertical="center"/>
    </xf>
    <xf numFmtId="0" fontId="46" fillId="36" borderId="17" xfId="77" applyFont="1" applyFill="1" applyBorder="1" applyAlignment="1">
      <alignment horizontal="justify" vertical="center" wrapText="1"/>
    </xf>
    <xf numFmtId="0" fontId="45" fillId="0" borderId="27" xfId="77" applyFont="1" applyBorder="1" applyAlignment="1">
      <alignment horizontal="center" vertical="center"/>
    </xf>
    <xf numFmtId="0" fontId="45" fillId="36" borderId="36" xfId="77" applyFont="1" applyFill="1" applyBorder="1" applyAlignment="1">
      <alignment horizontal="center" vertical="center" wrapText="1"/>
    </xf>
    <xf numFmtId="0" fontId="44" fillId="0" borderId="53" xfId="77" applyFont="1" applyBorder="1" applyAlignment="1">
      <alignment horizontal="center" vertical="center" wrapText="1"/>
    </xf>
    <xf numFmtId="0" fontId="46" fillId="0" borderId="29" xfId="77" applyFont="1" applyBorder="1" applyAlignment="1">
      <alignment horizontal="justify" vertical="center" wrapText="1"/>
    </xf>
    <xf numFmtId="0" fontId="1" fillId="38" borderId="17" xfId="0" applyFont="1" applyFill="1" applyBorder="1" applyAlignment="1">
      <alignment horizontal="center" vertical="center" wrapText="1"/>
    </xf>
    <xf numFmtId="9" fontId="1" fillId="0" borderId="17" xfId="0" applyNumberFormat="1" applyFont="1" applyBorder="1" applyAlignment="1">
      <alignment horizontal="center" vertical="center" wrapText="1"/>
    </xf>
    <xf numFmtId="0" fontId="1" fillId="0" borderId="18" xfId="0" applyFont="1" applyBorder="1" applyAlignment="1">
      <alignment horizontal="center" vertical="center" wrapText="1"/>
    </xf>
    <xf numFmtId="0" fontId="1" fillId="0" borderId="17" xfId="0" applyFont="1" applyBorder="1" applyAlignment="1">
      <alignment horizontal="center" vertical="center" wrapText="1"/>
    </xf>
    <xf numFmtId="9" fontId="1" fillId="0" borderId="18" xfId="0" applyNumberFormat="1" applyFont="1" applyBorder="1" applyAlignment="1">
      <alignment horizontal="center" vertical="center" wrapText="1"/>
    </xf>
    <xf numFmtId="9" fontId="1" fillId="0" borderId="17" xfId="1" applyFont="1" applyBorder="1" applyAlignment="1">
      <alignment horizontal="center" vertical="center" wrapText="1"/>
    </xf>
    <xf numFmtId="0" fontId="1" fillId="42" borderId="17" xfId="0" applyFont="1" applyFill="1" applyBorder="1" applyAlignment="1" applyProtection="1">
      <alignment horizontal="center" vertical="center" wrapText="1"/>
      <protection locked="0"/>
    </xf>
    <xf numFmtId="0" fontId="1" fillId="42" borderId="17" xfId="0" applyFont="1" applyFill="1" applyBorder="1" applyAlignment="1" applyProtection="1">
      <alignment vertical="center" wrapText="1"/>
      <protection locked="0"/>
    </xf>
    <xf numFmtId="0" fontId="1" fillId="35" borderId="17" xfId="0" applyFont="1" applyFill="1" applyBorder="1" applyAlignment="1" applyProtection="1">
      <alignment horizontal="center" vertical="center" wrapText="1"/>
      <protection locked="0"/>
    </xf>
    <xf numFmtId="0" fontId="43" fillId="0" borderId="29" xfId="77" applyBorder="1" applyAlignment="1">
      <alignment horizontal="justify" vertical="center" wrapText="1"/>
    </xf>
    <xf numFmtId="0" fontId="46" fillId="35" borderId="17" xfId="77" applyFont="1" applyFill="1" applyBorder="1" applyAlignment="1">
      <alignment horizontal="left" vertical="center" wrapText="1"/>
    </xf>
    <xf numFmtId="0" fontId="50" fillId="0" borderId="0" xfId="77" applyFont="1" applyAlignment="1">
      <alignment horizontal="justify" vertical="center"/>
    </xf>
    <xf numFmtId="0" fontId="43" fillId="0" borderId="28" xfId="77" applyBorder="1" applyAlignment="1">
      <alignment horizontal="center" vertical="center" wrapText="1"/>
    </xf>
    <xf numFmtId="0" fontId="45" fillId="36" borderId="28" xfId="77" applyFont="1" applyFill="1" applyBorder="1" applyAlignment="1">
      <alignment horizontal="center" vertical="center" wrapText="1"/>
    </xf>
    <xf numFmtId="0" fontId="45" fillId="48" borderId="38" xfId="77" applyFont="1" applyFill="1" applyBorder="1" applyAlignment="1">
      <alignment horizontal="center" vertical="center" wrapText="1"/>
    </xf>
    <xf numFmtId="0" fontId="45" fillId="48" borderId="27" xfId="77" applyFont="1" applyFill="1" applyBorder="1" applyAlignment="1">
      <alignment horizontal="center" vertical="center" wrapText="1"/>
    </xf>
    <xf numFmtId="0" fontId="45" fillId="48" borderId="27" xfId="77" applyFont="1" applyFill="1" applyBorder="1" applyAlignment="1">
      <alignment horizontal="left" vertical="center" wrapText="1"/>
    </xf>
    <xf numFmtId="0" fontId="43" fillId="35" borderId="57" xfId="77" applyFill="1" applyBorder="1" applyAlignment="1">
      <alignment horizontal="justify" vertical="center" wrapText="1"/>
    </xf>
    <xf numFmtId="0" fontId="45" fillId="36" borderId="57" xfId="77" applyFont="1" applyFill="1" applyBorder="1" applyAlignment="1">
      <alignment horizontal="center" vertical="center" wrapText="1"/>
    </xf>
    <xf numFmtId="0" fontId="43" fillId="35" borderId="57" xfId="77" applyFill="1" applyBorder="1" applyAlignment="1">
      <alignment horizontal="left" vertical="center" wrapText="1"/>
    </xf>
    <xf numFmtId="0" fontId="46" fillId="0" borderId="57" xfId="77" applyFont="1" applyBorder="1" applyAlignment="1">
      <alignment horizontal="left" vertical="center" wrapText="1"/>
    </xf>
    <xf numFmtId="0" fontId="43" fillId="0" borderId="57" xfId="77" applyBorder="1" applyAlignment="1">
      <alignment horizontal="justify" vertical="center" wrapText="1"/>
    </xf>
    <xf numFmtId="0" fontId="43" fillId="35" borderId="60" xfId="77" applyFill="1" applyBorder="1" applyAlignment="1">
      <alignment horizontal="justify" vertical="center" wrapText="1"/>
    </xf>
    <xf numFmtId="0" fontId="45" fillId="36" borderId="60" xfId="77" applyFont="1" applyFill="1" applyBorder="1" applyAlignment="1">
      <alignment horizontal="center" vertical="center" wrapText="1"/>
    </xf>
    <xf numFmtId="0" fontId="46" fillId="35" borderId="60" xfId="77" applyFont="1" applyFill="1" applyBorder="1" applyAlignment="1">
      <alignment horizontal="left" vertical="center" wrapText="1"/>
    </xf>
    <xf numFmtId="0" fontId="43" fillId="0" borderId="60" xfId="77" applyBorder="1" applyAlignment="1">
      <alignment vertical="center" wrapText="1"/>
    </xf>
    <xf numFmtId="0" fontId="43" fillId="0" borderId="60" xfId="77" applyBorder="1" applyAlignment="1">
      <alignment horizontal="justify" vertical="center" wrapText="1"/>
    </xf>
    <xf numFmtId="0" fontId="45" fillId="36" borderId="62" xfId="77" applyFont="1" applyFill="1" applyBorder="1" applyAlignment="1">
      <alignment horizontal="center" vertical="center" wrapText="1"/>
    </xf>
    <xf numFmtId="0" fontId="46" fillId="0" borderId="17" xfId="77" applyFont="1" applyBorder="1" applyAlignment="1">
      <alignment vertical="center" wrapText="1"/>
    </xf>
    <xf numFmtId="0" fontId="43" fillId="0" borderId="57" xfId="77" applyBorder="1" applyAlignment="1">
      <alignment vertical="center" wrapText="1"/>
    </xf>
    <xf numFmtId="0" fontId="43" fillId="35" borderId="29" xfId="77" applyFill="1" applyBorder="1" applyAlignment="1">
      <alignment horizontal="justify" vertical="center" wrapText="1"/>
    </xf>
    <xf numFmtId="0" fontId="43" fillId="36" borderId="57" xfId="77" applyFill="1" applyBorder="1" applyAlignment="1">
      <alignment horizontal="justify" vertical="center" wrapText="1"/>
    </xf>
    <xf numFmtId="0" fontId="43" fillId="36" borderId="60" xfId="77" applyFill="1" applyBorder="1" applyAlignment="1">
      <alignment horizontal="justify" vertical="center" wrapText="1"/>
    </xf>
    <xf numFmtId="0" fontId="48" fillId="0" borderId="57" xfId="77" applyFont="1" applyBorder="1" applyAlignment="1">
      <alignment horizontal="justify" vertical="center" wrapText="1"/>
    </xf>
    <xf numFmtId="0" fontId="46" fillId="0" borderId="61" xfId="77" applyFont="1" applyBorder="1" applyAlignment="1">
      <alignment horizontal="justify" vertical="center" wrapText="1"/>
    </xf>
    <xf numFmtId="0" fontId="43" fillId="0" borderId="49" xfId="77" applyBorder="1" applyAlignment="1">
      <alignment vertical="center" wrapText="1"/>
    </xf>
    <xf numFmtId="0" fontId="43" fillId="35" borderId="71" xfId="77" applyFill="1" applyBorder="1" applyAlignment="1">
      <alignment horizontal="justify" vertical="center" wrapText="1"/>
    </xf>
    <xf numFmtId="0" fontId="43" fillId="0" borderId="28" xfId="77" applyBorder="1" applyAlignment="1">
      <alignment horizontal="justify" vertical="center" wrapText="1"/>
    </xf>
    <xf numFmtId="0" fontId="43" fillId="0" borderId="64" xfId="77" applyBorder="1" applyAlignment="1">
      <alignment horizontal="center" vertical="center" wrapText="1"/>
    </xf>
    <xf numFmtId="0" fontId="43" fillId="0" borderId="55" xfId="77" applyBorder="1" applyAlignment="1">
      <alignment wrapText="1"/>
    </xf>
    <xf numFmtId="0" fontId="43" fillId="35" borderId="72" xfId="77" applyFill="1" applyBorder="1" applyAlignment="1">
      <alignment horizontal="justify" vertical="center" wrapText="1"/>
    </xf>
    <xf numFmtId="0" fontId="45" fillId="36" borderId="78" xfId="77" applyFont="1" applyFill="1" applyBorder="1" applyAlignment="1">
      <alignment horizontal="center" vertical="center" wrapText="1"/>
    </xf>
    <xf numFmtId="0" fontId="45" fillId="36" borderId="71" xfId="77" applyFont="1" applyFill="1" applyBorder="1" applyAlignment="1">
      <alignment horizontal="center" vertical="center" wrapText="1"/>
    </xf>
    <xf numFmtId="0" fontId="43" fillId="0" borderId="79" xfId="77" applyBorder="1" applyAlignment="1">
      <alignment horizontal="center" vertical="center" wrapText="1"/>
    </xf>
    <xf numFmtId="0" fontId="51" fillId="0" borderId="57" xfId="77" applyFont="1" applyBorder="1" applyAlignment="1">
      <alignment horizontal="justify" vertical="center" wrapText="1"/>
    </xf>
    <xf numFmtId="0" fontId="51" fillId="0" borderId="63" xfId="77" applyFont="1" applyBorder="1" applyAlignment="1">
      <alignment horizontal="center" vertical="center" wrapText="1"/>
    </xf>
    <xf numFmtId="0" fontId="51" fillId="0" borderId="29" xfId="77" applyFont="1" applyBorder="1" applyAlignment="1">
      <alignment horizontal="justify" vertical="center" wrapText="1"/>
    </xf>
    <xf numFmtId="0" fontId="51" fillId="0" borderId="60" xfId="77" applyFont="1" applyBorder="1" applyAlignment="1">
      <alignment horizontal="justify" vertical="center" wrapText="1"/>
    </xf>
    <xf numFmtId="0" fontId="43" fillId="0" borderId="74" xfId="77" applyBorder="1" applyAlignment="1">
      <alignment horizontal="center" vertical="center" wrapText="1"/>
    </xf>
    <xf numFmtId="0" fontId="43" fillId="0" borderId="58" xfId="77" applyBorder="1" applyAlignment="1">
      <alignment horizontal="center" vertical="center" wrapText="1"/>
    </xf>
    <xf numFmtId="0" fontId="45" fillId="36" borderId="66" xfId="77" applyFont="1" applyFill="1" applyBorder="1" applyAlignment="1">
      <alignment horizontal="center" vertical="center" wrapText="1"/>
    </xf>
    <xf numFmtId="0" fontId="45" fillId="36" borderId="58" xfId="77" applyFont="1" applyFill="1" applyBorder="1" applyAlignment="1">
      <alignment horizontal="center" vertical="center" wrapText="1"/>
    </xf>
    <xf numFmtId="0" fontId="45" fillId="36" borderId="0" xfId="77" applyFont="1" applyFill="1" applyAlignment="1">
      <alignment horizontal="center" vertical="center" wrapText="1"/>
    </xf>
    <xf numFmtId="0" fontId="43" fillId="0" borderId="41" xfId="77" applyBorder="1" applyAlignment="1">
      <alignment horizontal="justify" vertical="center" wrapText="1"/>
    </xf>
    <xf numFmtId="0" fontId="43" fillId="0" borderId="72" xfId="77" applyBorder="1" applyAlignment="1">
      <alignment horizontal="justify" vertical="center" wrapText="1"/>
    </xf>
    <xf numFmtId="0" fontId="43" fillId="0" borderId="70" xfId="77" applyBorder="1" applyAlignment="1">
      <alignment vertical="center" wrapText="1"/>
    </xf>
    <xf numFmtId="0" fontId="43" fillId="0" borderId="81" xfId="77" applyBorder="1" applyAlignment="1">
      <alignment horizontal="justify" vertical="center" wrapText="1"/>
    </xf>
    <xf numFmtId="0" fontId="43" fillId="0" borderId="40" xfId="77" applyBorder="1" applyAlignment="1">
      <alignment horizontal="justify" vertical="center" wrapText="1"/>
    </xf>
    <xf numFmtId="0" fontId="43" fillId="35" borderId="82" xfId="77" applyFill="1" applyBorder="1" applyAlignment="1">
      <alignment horizontal="justify" vertical="center" wrapText="1"/>
    </xf>
    <xf numFmtId="0" fontId="43" fillId="0" borderId="83" xfId="77" applyBorder="1" applyAlignment="1">
      <alignment vertical="center" wrapText="1"/>
    </xf>
    <xf numFmtId="0" fontId="45" fillId="36" borderId="51" xfId="77" applyFont="1" applyFill="1" applyBorder="1" applyAlignment="1">
      <alignment horizontal="center" vertical="center" wrapText="1"/>
    </xf>
    <xf numFmtId="0" fontId="43" fillId="35" borderId="70" xfId="77" applyFill="1" applyBorder="1" applyAlignment="1">
      <alignment horizontal="justify" vertical="center" wrapText="1"/>
    </xf>
    <xf numFmtId="0" fontId="43" fillId="0" borderId="51" xfId="77" applyBorder="1" applyAlignment="1">
      <alignment horizontal="center" vertical="center" wrapText="1"/>
    </xf>
    <xf numFmtId="0" fontId="43" fillId="0" borderId="60" xfId="77" applyBorder="1" applyAlignment="1">
      <alignment horizontal="center" vertical="center" wrapText="1"/>
    </xf>
    <xf numFmtId="0" fontId="43" fillId="0" borderId="87" xfId="77" applyBorder="1" applyAlignment="1">
      <alignment horizontal="justify" vertical="center" wrapText="1"/>
    </xf>
    <xf numFmtId="0" fontId="51" fillId="0" borderId="87" xfId="77" applyFont="1" applyBorder="1" applyAlignment="1">
      <alignment horizontal="justify" vertical="center" wrapText="1"/>
    </xf>
    <xf numFmtId="0" fontId="43" fillId="0" borderId="86" xfId="77" applyBorder="1" applyAlignment="1">
      <alignment horizontal="center" vertical="center" wrapText="1"/>
    </xf>
    <xf numFmtId="0" fontId="43" fillId="49" borderId="17" xfId="77" applyFill="1" applyBorder="1" applyAlignment="1">
      <alignment vertical="center" wrapText="1"/>
    </xf>
    <xf numFmtId="0" fontId="43" fillId="0" borderId="51" xfId="77" applyBorder="1" applyAlignment="1">
      <alignment vertical="center" wrapText="1"/>
    </xf>
    <xf numFmtId="0" fontId="43" fillId="0" borderId="41" xfId="77" applyBorder="1" applyAlignment="1">
      <alignment vertical="center" wrapText="1"/>
    </xf>
    <xf numFmtId="0" fontId="43" fillId="0" borderId="73" xfId="77" applyBorder="1" applyAlignment="1">
      <alignment horizontal="justify" vertical="center" wrapText="1"/>
    </xf>
    <xf numFmtId="0" fontId="43" fillId="0" borderId="39" xfId="77" applyBorder="1" applyAlignment="1">
      <alignment horizontal="justify" vertical="center" wrapText="1"/>
    </xf>
    <xf numFmtId="0" fontId="43" fillId="0" borderId="65" xfId="77" applyBorder="1" applyAlignment="1">
      <alignment horizontal="justify" vertical="center" wrapText="1"/>
    </xf>
    <xf numFmtId="0" fontId="43" fillId="49" borderId="41" xfId="77" applyFill="1" applyBorder="1" applyAlignment="1">
      <alignment horizontal="justify" vertical="center" wrapText="1"/>
    </xf>
    <xf numFmtId="0" fontId="53" fillId="0" borderId="63" xfId="77" applyFont="1" applyBorder="1" applyAlignment="1">
      <alignment horizontal="center" vertical="center" wrapText="1"/>
    </xf>
    <xf numFmtId="0" fontId="53" fillId="0" borderId="57" xfId="77" applyFont="1" applyBorder="1" applyAlignment="1">
      <alignment horizontal="justify" vertical="center" wrapText="1"/>
    </xf>
    <xf numFmtId="0" fontId="53" fillId="0" borderId="0" xfId="77" applyFont="1" applyAlignment="1">
      <alignment vertical="center" wrapText="1"/>
    </xf>
    <xf numFmtId="0" fontId="51" fillId="0" borderId="40" xfId="77" applyFont="1" applyBorder="1" applyAlignment="1">
      <alignment horizontal="justify" vertical="center" wrapText="1"/>
    </xf>
    <xf numFmtId="0" fontId="46" fillId="35" borderId="51" xfId="77" applyFont="1" applyFill="1" applyBorder="1" applyAlignment="1">
      <alignment horizontal="left" vertical="center" wrapText="1"/>
    </xf>
    <xf numFmtId="0" fontId="51" fillId="0" borderId="42" xfId="77" applyFont="1" applyBorder="1" applyAlignment="1">
      <alignment horizontal="justify" vertical="center" wrapText="1"/>
    </xf>
    <xf numFmtId="0" fontId="51" fillId="0" borderId="41" xfId="77" applyFont="1" applyBorder="1" applyAlignment="1">
      <alignment horizontal="justify" vertical="center" wrapText="1"/>
    </xf>
    <xf numFmtId="0" fontId="51" fillId="0" borderId="57" xfId="77" applyFont="1" applyBorder="1" applyAlignment="1">
      <alignment horizontal="left" vertical="center" wrapText="1"/>
    </xf>
    <xf numFmtId="0" fontId="43" fillId="0" borderId="82" xfId="77" applyBorder="1" applyAlignment="1">
      <alignment vertical="center" wrapText="1"/>
    </xf>
    <xf numFmtId="0" fontId="43" fillId="0" borderId="90" xfId="77" applyBorder="1" applyAlignment="1">
      <alignment vertical="center" wrapText="1"/>
    </xf>
    <xf numFmtId="0" fontId="43" fillId="0" borderId="57" xfId="77" applyBorder="1" applyAlignment="1">
      <alignment horizontal="center" vertical="center" wrapText="1"/>
    </xf>
    <xf numFmtId="0" fontId="43" fillId="0" borderId="17" xfId="77" applyBorder="1" applyAlignment="1">
      <alignment horizontal="center" vertical="center" wrapText="1"/>
    </xf>
    <xf numFmtId="0" fontId="43" fillId="0" borderId="0" xfId="77" applyAlignment="1">
      <alignment horizontal="justify" vertical="center" wrapText="1"/>
    </xf>
    <xf numFmtId="0" fontId="46" fillId="0" borderId="72" xfId="77" applyFont="1" applyBorder="1" applyAlignment="1">
      <alignment horizontal="justify" vertical="center" wrapText="1"/>
    </xf>
    <xf numFmtId="0" fontId="22" fillId="36" borderId="17" xfId="0" applyFont="1" applyFill="1" applyBorder="1" applyAlignment="1">
      <alignment horizontal="center" vertical="center" wrapText="1"/>
    </xf>
    <xf numFmtId="0" fontId="17" fillId="0" borderId="18" xfId="0" applyFont="1" applyBorder="1" applyAlignment="1">
      <alignment horizontal="center" wrapText="1"/>
    </xf>
    <xf numFmtId="0" fontId="17" fillId="0" borderId="19" xfId="0" applyFont="1" applyBorder="1" applyAlignment="1">
      <alignment horizontal="center" wrapText="1"/>
    </xf>
    <xf numFmtId="0" fontId="17" fillId="0" borderId="20" xfId="0" applyFont="1" applyBorder="1" applyAlignment="1">
      <alignment horizontal="center" wrapText="1"/>
    </xf>
    <xf numFmtId="0" fontId="19" fillId="35" borderId="10" xfId="0" applyFont="1" applyFill="1" applyBorder="1" applyAlignment="1">
      <alignment horizontal="center" vertical="center" wrapText="1"/>
    </xf>
    <xf numFmtId="0" fontId="19" fillId="35" borderId="16" xfId="0" applyFont="1" applyFill="1" applyBorder="1" applyAlignment="1">
      <alignment horizontal="center" vertical="center" wrapText="1"/>
    </xf>
    <xf numFmtId="0" fontId="19" fillId="35" borderId="13" xfId="0" applyFont="1" applyFill="1" applyBorder="1" applyAlignment="1">
      <alignment horizontal="center" vertical="center" wrapText="1"/>
    </xf>
    <xf numFmtId="0" fontId="19" fillId="35" borderId="12" xfId="0" applyFont="1" applyFill="1" applyBorder="1" applyAlignment="1">
      <alignment horizontal="center" vertical="center" wrapText="1"/>
    </xf>
    <xf numFmtId="0" fontId="28" fillId="35" borderId="10" xfId="0" applyFont="1" applyFill="1" applyBorder="1" applyAlignment="1">
      <alignment horizontal="center" vertical="center" wrapText="1"/>
    </xf>
    <xf numFmtId="9" fontId="20" fillId="35" borderId="10" xfId="0" applyNumberFormat="1" applyFont="1" applyFill="1" applyBorder="1" applyAlignment="1">
      <alignment horizontal="center" vertical="center" wrapText="1"/>
    </xf>
    <xf numFmtId="0" fontId="20" fillId="35" borderId="10" xfId="0" applyFont="1" applyFill="1" applyBorder="1" applyAlignment="1">
      <alignment horizontal="center" vertical="center" wrapText="1"/>
    </xf>
    <xf numFmtId="0" fontId="19" fillId="41" borderId="16" xfId="0" applyFont="1" applyFill="1" applyBorder="1" applyAlignment="1">
      <alignment horizontal="center" vertical="center" wrapText="1"/>
    </xf>
    <xf numFmtId="0" fontId="19" fillId="41" borderId="12" xfId="0" applyFont="1" applyFill="1" applyBorder="1" applyAlignment="1">
      <alignment horizontal="center" vertical="center" wrapText="1"/>
    </xf>
    <xf numFmtId="0" fontId="28" fillId="35" borderId="26" xfId="0" applyFont="1" applyFill="1" applyBorder="1" applyAlignment="1">
      <alignment horizontal="center" vertical="center" wrapText="1"/>
    </xf>
    <xf numFmtId="0" fontId="28" fillId="35" borderId="32" xfId="0" applyFont="1" applyFill="1" applyBorder="1" applyAlignment="1">
      <alignment horizontal="center" vertical="center" wrapText="1"/>
    </xf>
    <xf numFmtId="0" fontId="28" fillId="35" borderId="24" xfId="0" applyFont="1" applyFill="1" applyBorder="1" applyAlignment="1">
      <alignment horizontal="center" vertical="center" wrapText="1"/>
    </xf>
    <xf numFmtId="1" fontId="20" fillId="35" borderId="16" xfId="0" applyNumberFormat="1" applyFont="1" applyFill="1" applyBorder="1" applyAlignment="1">
      <alignment horizontal="center" vertical="center" wrapText="1"/>
    </xf>
    <xf numFmtId="1" fontId="20" fillId="35" borderId="13" xfId="0" applyNumberFormat="1" applyFont="1" applyFill="1" applyBorder="1" applyAlignment="1">
      <alignment horizontal="center" vertical="center" wrapText="1"/>
    </xf>
    <xf numFmtId="1" fontId="20" fillId="35" borderId="12" xfId="0" applyNumberFormat="1" applyFont="1" applyFill="1" applyBorder="1" applyAlignment="1">
      <alignment horizontal="center" vertical="center" wrapText="1"/>
    </xf>
    <xf numFmtId="0" fontId="38" fillId="41" borderId="10" xfId="0" applyFont="1" applyFill="1" applyBorder="1" applyAlignment="1">
      <alignment horizontal="center" vertical="center" wrapText="1"/>
    </xf>
    <xf numFmtId="0" fontId="37" fillId="41" borderId="16" xfId="0" applyFont="1" applyFill="1" applyBorder="1" applyAlignment="1">
      <alignment horizontal="center" vertical="center" wrapText="1"/>
    </xf>
    <xf numFmtId="0" fontId="37" fillId="41" borderId="12" xfId="0" applyFont="1" applyFill="1" applyBorder="1" applyAlignment="1">
      <alignment horizontal="center" vertical="center" wrapText="1"/>
    </xf>
    <xf numFmtId="0" fontId="38" fillId="41" borderId="16" xfId="0" applyFont="1" applyFill="1" applyBorder="1" applyAlignment="1">
      <alignment horizontal="center" vertical="center" wrapText="1"/>
    </xf>
    <xf numFmtId="0" fontId="38" fillId="41" borderId="12" xfId="0" applyFont="1" applyFill="1" applyBorder="1" applyAlignment="1">
      <alignment horizontal="center" vertical="center" wrapText="1"/>
    </xf>
    <xf numFmtId="1" fontId="20" fillId="35" borderId="10" xfId="0" applyNumberFormat="1" applyFont="1" applyFill="1" applyBorder="1" applyAlignment="1">
      <alignment horizontal="center" vertical="center" wrapText="1"/>
    </xf>
    <xf numFmtId="0" fontId="38" fillId="41" borderId="13" xfId="0" applyFont="1" applyFill="1" applyBorder="1" applyAlignment="1">
      <alignment horizontal="center" vertical="center" wrapText="1"/>
    </xf>
    <xf numFmtId="0" fontId="19" fillId="41" borderId="13" xfId="0" applyFont="1" applyFill="1" applyBorder="1" applyAlignment="1">
      <alignment horizontal="center" vertical="center" wrapText="1"/>
    </xf>
    <xf numFmtId="0" fontId="28" fillId="0" borderId="16" xfId="0" applyFont="1" applyBorder="1" applyAlignment="1">
      <alignment horizontal="center" vertical="center" wrapText="1"/>
    </xf>
    <xf numFmtId="0" fontId="28" fillId="0" borderId="13" xfId="0" applyFont="1" applyBorder="1" applyAlignment="1">
      <alignment horizontal="center" vertical="center" wrapText="1"/>
    </xf>
    <xf numFmtId="0" fontId="28" fillId="0" borderId="12" xfId="0" applyFont="1" applyBorder="1" applyAlignment="1">
      <alignment horizontal="center" vertical="center" wrapText="1"/>
    </xf>
    <xf numFmtId="9" fontId="20" fillId="35" borderId="16" xfId="0" applyNumberFormat="1" applyFont="1" applyFill="1" applyBorder="1" applyAlignment="1">
      <alignment horizontal="center" vertical="center" wrapText="1"/>
    </xf>
    <xf numFmtId="9" fontId="20" fillId="35" borderId="13" xfId="0" applyNumberFormat="1" applyFont="1" applyFill="1" applyBorder="1" applyAlignment="1">
      <alignment horizontal="center" vertical="center" wrapText="1"/>
    </xf>
    <xf numFmtId="9" fontId="20" fillId="35" borderId="12" xfId="0" applyNumberFormat="1" applyFont="1" applyFill="1" applyBorder="1" applyAlignment="1">
      <alignment horizontal="center" vertical="center" wrapText="1"/>
    </xf>
    <xf numFmtId="0" fontId="19" fillId="41" borderId="10" xfId="0" applyFont="1" applyFill="1" applyBorder="1" applyAlignment="1">
      <alignment horizontal="center" vertical="center" wrapText="1"/>
    </xf>
    <xf numFmtId="0" fontId="29" fillId="35" borderId="10" xfId="0" applyFont="1" applyFill="1" applyBorder="1" applyAlignment="1">
      <alignment horizontal="center" vertical="center" wrapText="1"/>
    </xf>
    <xf numFmtId="0" fontId="29" fillId="35" borderId="26" xfId="0" applyFont="1" applyFill="1" applyBorder="1" applyAlignment="1">
      <alignment horizontal="center" vertical="center" wrapText="1"/>
    </xf>
    <xf numFmtId="0" fontId="19" fillId="35" borderId="22" xfId="0" applyFont="1" applyFill="1" applyBorder="1" applyAlignment="1">
      <alignment horizontal="center" vertical="center" wrapText="1"/>
    </xf>
    <xf numFmtId="0" fontId="19" fillId="35" borderId="25" xfId="0" applyFont="1" applyFill="1" applyBorder="1" applyAlignment="1">
      <alignment horizontal="center" vertical="center" wrapText="1"/>
    </xf>
    <xf numFmtId="0" fontId="19" fillId="35" borderId="23" xfId="0" applyFont="1" applyFill="1" applyBorder="1" applyAlignment="1">
      <alignment horizontal="center" vertical="center" wrapText="1"/>
    </xf>
    <xf numFmtId="0" fontId="19" fillId="35" borderId="30" xfId="0" applyFont="1" applyFill="1" applyBorder="1" applyAlignment="1">
      <alignment horizontal="center" vertical="center" wrapText="1"/>
    </xf>
    <xf numFmtId="0" fontId="19" fillId="35" borderId="35" xfId="0" applyFont="1" applyFill="1" applyBorder="1" applyAlignment="1">
      <alignment horizontal="center" vertical="center" wrapText="1"/>
    </xf>
    <xf numFmtId="0" fontId="19" fillId="35" borderId="31" xfId="0" applyFont="1" applyFill="1" applyBorder="1" applyAlignment="1">
      <alignment horizontal="center" vertical="center" wrapText="1"/>
    </xf>
    <xf numFmtId="1" fontId="38" fillId="38" borderId="16" xfId="0" applyNumberFormat="1" applyFont="1" applyFill="1" applyBorder="1" applyAlignment="1">
      <alignment horizontal="center" vertical="center" wrapText="1"/>
    </xf>
    <xf numFmtId="1" fontId="38" fillId="38" borderId="12" xfId="0" applyNumberFormat="1" applyFont="1" applyFill="1" applyBorder="1" applyAlignment="1">
      <alignment horizontal="center" vertical="center" wrapText="1"/>
    </xf>
    <xf numFmtId="1" fontId="28" fillId="38" borderId="16" xfId="0" applyNumberFormat="1" applyFont="1" applyFill="1" applyBorder="1" applyAlignment="1">
      <alignment horizontal="center" vertical="center" wrapText="1"/>
    </xf>
    <xf numFmtId="1" fontId="28" fillId="38" borderId="12" xfId="0" applyNumberFormat="1" applyFont="1" applyFill="1" applyBorder="1" applyAlignment="1">
      <alignment horizontal="center" vertical="center" wrapText="1"/>
    </xf>
    <xf numFmtId="1" fontId="29" fillId="35" borderId="16" xfId="0" applyNumberFormat="1" applyFont="1" applyFill="1" applyBorder="1" applyAlignment="1">
      <alignment horizontal="center" vertical="center" wrapText="1"/>
    </xf>
    <xf numFmtId="1" fontId="29" fillId="35" borderId="12" xfId="0" applyNumberFormat="1" applyFont="1" applyFill="1" applyBorder="1" applyAlignment="1">
      <alignment horizontal="center" vertical="center" wrapText="1"/>
    </xf>
    <xf numFmtId="1" fontId="29" fillId="0" borderId="16" xfId="0" applyNumberFormat="1" applyFont="1" applyBorder="1" applyAlignment="1">
      <alignment horizontal="center" vertical="center" wrapText="1"/>
    </xf>
    <xf numFmtId="1" fontId="29" fillId="0" borderId="12" xfId="0" applyNumberFormat="1" applyFont="1" applyBorder="1" applyAlignment="1">
      <alignment horizontal="center" vertical="center" wrapText="1"/>
    </xf>
    <xf numFmtId="0" fontId="19" fillId="35" borderId="17" xfId="0" applyFont="1" applyFill="1" applyBorder="1" applyAlignment="1">
      <alignment horizontal="center" vertical="center" wrapText="1"/>
    </xf>
    <xf numFmtId="0" fontId="19" fillId="35" borderId="26" xfId="0" applyFont="1" applyFill="1" applyBorder="1" applyAlignment="1">
      <alignment horizontal="center" vertical="center" wrapText="1"/>
    </xf>
    <xf numFmtId="0" fontId="19" fillId="35" borderId="24" xfId="0" applyFont="1" applyFill="1" applyBorder="1" applyAlignment="1">
      <alignment horizontal="center" vertical="center" wrapText="1"/>
    </xf>
    <xf numFmtId="0" fontId="28" fillId="38" borderId="10" xfId="0" applyFont="1" applyFill="1" applyBorder="1" applyAlignment="1">
      <alignment horizontal="center" vertical="center" wrapText="1"/>
    </xf>
    <xf numFmtId="0" fontId="29" fillId="35" borderId="16" xfId="0" applyFont="1" applyFill="1" applyBorder="1" applyAlignment="1">
      <alignment horizontal="center" vertical="center" wrapText="1"/>
    </xf>
    <xf numFmtId="0" fontId="29" fillId="35" borderId="13" xfId="0" applyFont="1" applyFill="1" applyBorder="1" applyAlignment="1">
      <alignment horizontal="center" vertical="center" wrapText="1"/>
    </xf>
    <xf numFmtId="0" fontId="29" fillId="35" borderId="12" xfId="0" applyFont="1" applyFill="1" applyBorder="1" applyAlignment="1">
      <alignment horizontal="center" vertical="center" wrapText="1"/>
    </xf>
    <xf numFmtId="0" fontId="38" fillId="38" borderId="10" xfId="0" applyFont="1" applyFill="1" applyBorder="1" applyAlignment="1">
      <alignment horizontal="center" vertical="center" wrapText="1"/>
    </xf>
    <xf numFmtId="0" fontId="38" fillId="35" borderId="10" xfId="0" applyFont="1" applyFill="1" applyBorder="1" applyAlignment="1">
      <alignment horizontal="center" vertical="center" wrapText="1"/>
    </xf>
    <xf numFmtId="0" fontId="14" fillId="34" borderId="11" xfId="0" applyFont="1" applyFill="1" applyBorder="1" applyAlignment="1">
      <alignment horizontal="center" vertical="center" wrapText="1"/>
    </xf>
    <xf numFmtId="0" fontId="14" fillId="34" borderId="14" xfId="0" applyFont="1" applyFill="1" applyBorder="1" applyAlignment="1">
      <alignment horizontal="center" vertical="center" wrapText="1"/>
    </xf>
    <xf numFmtId="0" fontId="14" fillId="34" borderId="15" xfId="0" applyFont="1" applyFill="1" applyBorder="1" applyAlignment="1">
      <alignment horizontal="center" vertical="center" wrapText="1"/>
    </xf>
    <xf numFmtId="0" fontId="28" fillId="38" borderId="16" xfId="0" applyFont="1" applyFill="1" applyBorder="1" applyAlignment="1">
      <alignment horizontal="center" vertical="center" wrapText="1"/>
    </xf>
    <xf numFmtId="0" fontId="28" fillId="38" borderId="13" xfId="0" applyFont="1" applyFill="1" applyBorder="1" applyAlignment="1">
      <alignment horizontal="center" vertical="center" wrapText="1"/>
    </xf>
    <xf numFmtId="0" fontId="28" fillId="38" borderId="12" xfId="0" applyFont="1" applyFill="1" applyBorder="1" applyAlignment="1">
      <alignment horizontal="center" vertical="center" wrapText="1"/>
    </xf>
    <xf numFmtId="9" fontId="20" fillId="35" borderId="17" xfId="0" applyNumberFormat="1" applyFont="1" applyFill="1" applyBorder="1" applyAlignment="1">
      <alignment horizontal="center" vertical="center" wrapText="1"/>
    </xf>
    <xf numFmtId="9" fontId="28" fillId="35" borderId="17" xfId="0" applyNumberFormat="1" applyFont="1" applyFill="1" applyBorder="1" applyAlignment="1">
      <alignment horizontal="center" vertical="center" wrapText="1"/>
    </xf>
    <xf numFmtId="0" fontId="28" fillId="41" borderId="17" xfId="0" applyFont="1" applyFill="1" applyBorder="1" applyAlignment="1">
      <alignment horizontal="center" vertical="center" wrapText="1"/>
    </xf>
    <xf numFmtId="0" fontId="19" fillId="41" borderId="17" xfId="0" applyFont="1" applyFill="1" applyBorder="1" applyAlignment="1">
      <alignment horizontal="center" vertical="center" wrapText="1"/>
    </xf>
    <xf numFmtId="0" fontId="19" fillId="35" borderId="27" xfId="0" applyFont="1" applyFill="1" applyBorder="1" applyAlignment="1">
      <alignment horizontal="center" vertical="center" wrapText="1"/>
    </xf>
    <xf numFmtId="0" fontId="19" fillId="35" borderId="28" xfId="0" applyFont="1" applyFill="1" applyBorder="1" applyAlignment="1">
      <alignment horizontal="center" vertical="center" wrapText="1"/>
    </xf>
    <xf numFmtId="0" fontId="19" fillId="35" borderId="29" xfId="0" applyFont="1" applyFill="1" applyBorder="1" applyAlignment="1">
      <alignment horizontal="center" vertical="center" wrapText="1"/>
    </xf>
    <xf numFmtId="165" fontId="19" fillId="35" borderId="17" xfId="43" applyNumberFormat="1" applyFont="1" applyFill="1" applyBorder="1" applyAlignment="1">
      <alignment horizontal="center" vertical="center" wrapText="1"/>
    </xf>
    <xf numFmtId="0" fontId="19" fillId="35" borderId="34" xfId="0" applyFont="1" applyFill="1" applyBorder="1" applyAlignment="1">
      <alignment horizontal="center" vertical="center" wrapText="1"/>
    </xf>
    <xf numFmtId="0" fontId="20" fillId="35" borderId="16" xfId="0" applyFont="1" applyFill="1" applyBorder="1" applyAlignment="1">
      <alignment horizontal="center" vertical="center" wrapText="1"/>
    </xf>
    <xf numFmtId="0" fontId="20" fillId="35" borderId="13" xfId="0" applyFont="1" applyFill="1" applyBorder="1" applyAlignment="1">
      <alignment horizontal="center" vertical="center" wrapText="1"/>
    </xf>
    <xf numFmtId="0" fontId="20" fillId="35" borderId="12" xfId="0" applyFont="1" applyFill="1" applyBorder="1" applyAlignment="1">
      <alignment horizontal="center" vertical="center" wrapText="1"/>
    </xf>
    <xf numFmtId="0" fontId="19" fillId="35" borderId="18" xfId="0" applyFont="1" applyFill="1" applyBorder="1" applyAlignment="1">
      <alignment horizontal="center" vertical="center" wrapText="1"/>
    </xf>
    <xf numFmtId="0" fontId="19" fillId="35" borderId="19" xfId="0" applyFont="1" applyFill="1" applyBorder="1" applyAlignment="1">
      <alignment horizontal="center" vertical="center" wrapText="1"/>
    </xf>
    <xf numFmtId="0" fontId="19" fillId="35" borderId="20" xfId="0" applyFont="1" applyFill="1" applyBorder="1" applyAlignment="1">
      <alignment horizontal="center" vertical="center" wrapText="1"/>
    </xf>
    <xf numFmtId="0" fontId="28" fillId="35" borderId="17" xfId="0" applyFont="1" applyFill="1" applyBorder="1" applyAlignment="1">
      <alignment horizontal="center" vertical="center" wrapText="1"/>
    </xf>
    <xf numFmtId="1" fontId="38" fillId="38" borderId="13" xfId="0" applyNumberFormat="1" applyFont="1" applyFill="1" applyBorder="1" applyAlignment="1">
      <alignment horizontal="center" vertical="center" wrapText="1"/>
    </xf>
    <xf numFmtId="1" fontId="28" fillId="38" borderId="13" xfId="0" applyNumberFormat="1" applyFont="1" applyFill="1" applyBorder="1" applyAlignment="1">
      <alignment horizontal="center" vertical="center" wrapText="1"/>
    </xf>
    <xf numFmtId="9" fontId="20" fillId="35" borderId="12" xfId="1" applyFont="1" applyFill="1" applyBorder="1" applyAlignment="1">
      <alignment horizontal="center" vertical="center" wrapText="1"/>
    </xf>
    <xf numFmtId="9" fontId="20" fillId="35" borderId="10" xfId="1" applyFont="1" applyFill="1" applyBorder="1" applyAlignment="1">
      <alignment horizontal="center" vertical="center" wrapText="1"/>
    </xf>
    <xf numFmtId="0" fontId="19" fillId="35" borderId="21" xfId="0" applyFont="1" applyFill="1" applyBorder="1" applyAlignment="1">
      <alignment horizontal="center" vertical="center" wrapText="1"/>
    </xf>
    <xf numFmtId="9" fontId="20" fillId="35" borderId="16" xfId="1" applyFont="1" applyFill="1" applyBorder="1" applyAlignment="1">
      <alignment horizontal="center" vertical="center" wrapText="1"/>
    </xf>
    <xf numFmtId="0" fontId="19" fillId="0" borderId="16" xfId="0" applyFont="1" applyBorder="1" applyAlignment="1">
      <alignment horizontal="center" vertical="center" wrapText="1"/>
    </xf>
    <xf numFmtId="0" fontId="19" fillId="0" borderId="13" xfId="0" applyFont="1" applyBorder="1" applyAlignment="1">
      <alignment horizontal="center" vertical="center" wrapText="1"/>
    </xf>
    <xf numFmtId="0" fontId="19" fillId="0" borderId="12" xfId="0" applyFont="1" applyBorder="1" applyAlignment="1">
      <alignment horizontal="center" vertical="center" wrapText="1"/>
    </xf>
    <xf numFmtId="0" fontId="38" fillId="44" borderId="16" xfId="0" applyFont="1" applyFill="1" applyBorder="1" applyAlignment="1">
      <alignment horizontal="center" vertical="center" wrapText="1"/>
    </xf>
    <xf numFmtId="0" fontId="38" fillId="44" borderId="13" xfId="0" applyFont="1" applyFill="1" applyBorder="1" applyAlignment="1">
      <alignment horizontal="center" vertical="center" wrapText="1"/>
    </xf>
    <xf numFmtId="0" fontId="38" fillId="44" borderId="12" xfId="0" applyFont="1" applyFill="1" applyBorder="1" applyAlignment="1">
      <alignment horizontal="center" vertical="center" wrapText="1"/>
    </xf>
    <xf numFmtId="0" fontId="28" fillId="44" borderId="16" xfId="0" applyFont="1" applyFill="1" applyBorder="1" applyAlignment="1">
      <alignment horizontal="center" vertical="center" wrapText="1"/>
    </xf>
    <xf numFmtId="0" fontId="28" fillId="44" borderId="13" xfId="0" applyFont="1" applyFill="1" applyBorder="1" applyAlignment="1">
      <alignment horizontal="center" vertical="center" wrapText="1"/>
    </xf>
    <xf numFmtId="0" fontId="28" fillId="44" borderId="12" xfId="0" applyFont="1" applyFill="1" applyBorder="1" applyAlignment="1">
      <alignment horizontal="center" vertical="center" wrapText="1"/>
    </xf>
    <xf numFmtId="0" fontId="19" fillId="35" borderId="27" xfId="0" applyFont="1" applyFill="1" applyBorder="1" applyAlignment="1">
      <alignment horizontal="center" vertical="center"/>
    </xf>
    <xf numFmtId="0" fontId="19" fillId="35" borderId="28" xfId="0" applyFont="1" applyFill="1" applyBorder="1" applyAlignment="1">
      <alignment horizontal="center" vertical="center"/>
    </xf>
    <xf numFmtId="0" fontId="19" fillId="35" borderId="29" xfId="0" applyFont="1" applyFill="1" applyBorder="1" applyAlignment="1">
      <alignment horizontal="center" vertical="center"/>
    </xf>
    <xf numFmtId="0" fontId="28" fillId="35" borderId="46" xfId="0" applyFont="1" applyFill="1" applyBorder="1" applyAlignment="1">
      <alignment horizontal="center" vertical="center"/>
    </xf>
    <xf numFmtId="0" fontId="28" fillId="35" borderId="44" xfId="0" applyFont="1" applyFill="1" applyBorder="1" applyAlignment="1">
      <alignment horizontal="center" vertical="center"/>
    </xf>
    <xf numFmtId="0" fontId="28" fillId="35" borderId="45" xfId="0" applyFont="1" applyFill="1" applyBorder="1" applyAlignment="1">
      <alignment horizontal="center" vertical="center"/>
    </xf>
    <xf numFmtId="0" fontId="19" fillId="35" borderId="43" xfId="0" applyFont="1" applyFill="1" applyBorder="1" applyAlignment="1">
      <alignment horizontal="center" vertical="center"/>
    </xf>
    <xf numFmtId="0" fontId="19" fillId="35" borderId="44" xfId="0" applyFont="1" applyFill="1" applyBorder="1" applyAlignment="1">
      <alignment horizontal="center" vertical="center"/>
    </xf>
    <xf numFmtId="0" fontId="19" fillId="35" borderId="45" xfId="0" applyFont="1" applyFill="1" applyBorder="1" applyAlignment="1">
      <alignment horizontal="center" vertical="center"/>
    </xf>
    <xf numFmtId="0" fontId="19" fillId="35" borderId="46" xfId="0" applyFont="1" applyFill="1" applyBorder="1" applyAlignment="1">
      <alignment horizontal="center" vertical="center"/>
    </xf>
    <xf numFmtId="9" fontId="29" fillId="35" borderId="16" xfId="0" applyNumberFormat="1" applyFont="1" applyFill="1" applyBorder="1" applyAlignment="1">
      <alignment horizontal="center" vertical="center" wrapText="1"/>
    </xf>
    <xf numFmtId="9" fontId="29" fillId="35" borderId="13" xfId="0" applyNumberFormat="1" applyFont="1" applyFill="1" applyBorder="1" applyAlignment="1">
      <alignment horizontal="center" vertical="center" wrapText="1"/>
    </xf>
    <xf numFmtId="9" fontId="29" fillId="35" borderId="12" xfId="0" applyNumberFormat="1" applyFont="1" applyFill="1" applyBorder="1" applyAlignment="1">
      <alignment horizontal="center" vertical="center" wrapText="1"/>
    </xf>
    <xf numFmtId="0" fontId="38" fillId="38" borderId="16" xfId="0" applyFont="1" applyFill="1" applyBorder="1" applyAlignment="1">
      <alignment horizontal="center" vertical="center" wrapText="1"/>
    </xf>
    <xf numFmtId="0" fontId="38" fillId="38" borderId="13" xfId="0" applyFont="1" applyFill="1" applyBorder="1" applyAlignment="1">
      <alignment horizontal="center" vertical="center" wrapText="1"/>
    </xf>
    <xf numFmtId="0" fontId="38" fillId="38" borderId="12" xfId="0" applyFont="1" applyFill="1" applyBorder="1" applyAlignment="1">
      <alignment horizontal="center" vertical="center" wrapText="1"/>
    </xf>
    <xf numFmtId="0" fontId="19" fillId="38" borderId="16" xfId="0" applyFont="1" applyFill="1" applyBorder="1" applyAlignment="1">
      <alignment horizontal="center" vertical="center" wrapText="1"/>
    </xf>
    <xf numFmtId="0" fontId="19" fillId="38" borderId="13" xfId="0" applyFont="1" applyFill="1" applyBorder="1" applyAlignment="1">
      <alignment horizontal="center" vertical="center" wrapText="1"/>
    </xf>
    <xf numFmtId="0" fontId="19" fillId="38" borderId="12" xfId="0" applyFont="1" applyFill="1" applyBorder="1" applyAlignment="1">
      <alignment horizontal="center" vertical="center" wrapText="1"/>
    </xf>
    <xf numFmtId="0" fontId="0" fillId="0" borderId="17" xfId="0" applyBorder="1" applyAlignment="1">
      <alignment horizontal="center" vertical="center"/>
    </xf>
    <xf numFmtId="0" fontId="1" fillId="0" borderId="18" xfId="0" applyFont="1" applyBorder="1" applyAlignment="1">
      <alignment horizontal="center" vertical="center" wrapText="1"/>
    </xf>
    <xf numFmtId="0" fontId="1" fillId="0" borderId="19" xfId="0" applyFont="1" applyBorder="1" applyAlignment="1">
      <alignment horizontal="center" vertical="center" wrapText="1"/>
    </xf>
    <xf numFmtId="0" fontId="1" fillId="0" borderId="20" xfId="0" applyFont="1" applyBorder="1" applyAlignment="1">
      <alignment horizontal="center" vertical="center" wrapText="1"/>
    </xf>
    <xf numFmtId="0" fontId="0" fillId="0" borderId="17" xfId="0" applyBorder="1" applyAlignment="1">
      <alignment horizontal="center" vertical="center" wrapText="1"/>
    </xf>
    <xf numFmtId="0" fontId="1" fillId="42" borderId="17" xfId="0" applyFont="1" applyFill="1" applyBorder="1" applyAlignment="1">
      <alignment horizontal="center" vertical="center" wrapText="1"/>
    </xf>
    <xf numFmtId="0" fontId="1" fillId="0" borderId="17" xfId="0" applyFont="1" applyBorder="1" applyAlignment="1">
      <alignment horizontal="center" vertical="center" wrapText="1"/>
    </xf>
    <xf numFmtId="9" fontId="1" fillId="0" borderId="17" xfId="1" applyFont="1" applyBorder="1" applyAlignment="1">
      <alignment horizontal="center" vertical="center" wrapText="1"/>
    </xf>
    <xf numFmtId="0" fontId="1" fillId="38" borderId="17" xfId="0" applyFont="1" applyFill="1" applyBorder="1" applyAlignment="1" applyProtection="1">
      <alignment horizontal="center" vertical="center" wrapText="1"/>
      <protection locked="0"/>
    </xf>
    <xf numFmtId="0" fontId="1" fillId="0" borderId="17" xfId="0" applyFont="1" applyBorder="1" applyAlignment="1" applyProtection="1">
      <alignment horizontal="center" vertical="center" wrapText="1"/>
      <protection locked="0"/>
    </xf>
    <xf numFmtId="0" fontId="1" fillId="0" borderId="27" xfId="0" applyFont="1" applyBorder="1" applyAlignment="1" applyProtection="1">
      <alignment horizontal="center" vertical="center" wrapText="1"/>
      <protection locked="0"/>
    </xf>
    <xf numFmtId="0" fontId="1" fillId="0" borderId="28" xfId="0" applyFont="1" applyBorder="1" applyAlignment="1" applyProtection="1">
      <alignment horizontal="center" vertical="center" wrapText="1"/>
      <protection locked="0"/>
    </xf>
    <xf numFmtId="0" fontId="1" fillId="0" borderId="29" xfId="0" applyFont="1" applyBorder="1" applyAlignment="1" applyProtection="1">
      <alignment horizontal="center" vertical="center" wrapText="1"/>
      <protection locked="0"/>
    </xf>
    <xf numFmtId="0" fontId="41" fillId="38" borderId="17" xfId="0" applyFont="1" applyFill="1" applyBorder="1" applyAlignment="1">
      <alignment horizontal="center" vertical="center" wrapText="1"/>
    </xf>
    <xf numFmtId="0" fontId="0" fillId="38" borderId="17" xfId="0" applyFill="1" applyBorder="1" applyAlignment="1">
      <alignment horizontal="center" vertical="center" wrapText="1"/>
    </xf>
    <xf numFmtId="9" fontId="0" fillId="0" borderId="17" xfId="1" applyFont="1" applyBorder="1" applyAlignment="1">
      <alignment horizontal="center" vertical="center" wrapText="1"/>
    </xf>
    <xf numFmtId="0" fontId="19" fillId="44" borderId="16" xfId="0" applyFont="1" applyFill="1" applyBorder="1" applyAlignment="1">
      <alignment horizontal="center" vertical="center" wrapText="1"/>
    </xf>
    <xf numFmtId="0" fontId="19" fillId="44" borderId="12" xfId="0" applyFont="1" applyFill="1" applyBorder="1" applyAlignment="1">
      <alignment horizontal="center" vertical="center" wrapText="1"/>
    </xf>
    <xf numFmtId="0" fontId="28" fillId="41" borderId="16" xfId="0" applyFont="1" applyFill="1" applyBorder="1" applyAlignment="1">
      <alignment horizontal="center" vertical="center" wrapText="1"/>
    </xf>
    <xf numFmtId="0" fontId="28" fillId="41" borderId="13" xfId="0" applyFont="1" applyFill="1" applyBorder="1" applyAlignment="1">
      <alignment horizontal="center" vertical="center" wrapText="1"/>
    </xf>
    <xf numFmtId="0" fontId="28" fillId="41" borderId="12" xfId="0" applyFont="1" applyFill="1" applyBorder="1" applyAlignment="1">
      <alignment horizontal="center" vertical="center" wrapText="1"/>
    </xf>
    <xf numFmtId="1" fontId="29" fillId="35" borderId="13" xfId="0" applyNumberFormat="1" applyFont="1" applyFill="1" applyBorder="1" applyAlignment="1">
      <alignment horizontal="center" vertical="center" wrapText="1"/>
    </xf>
    <xf numFmtId="0" fontId="19" fillId="38" borderId="34" xfId="0" applyFont="1" applyFill="1" applyBorder="1" applyAlignment="1">
      <alignment horizontal="left" vertical="center" wrapText="1"/>
    </xf>
    <xf numFmtId="0" fontId="19" fillId="38" borderId="13" xfId="0" applyFont="1" applyFill="1" applyBorder="1" applyAlignment="1">
      <alignment horizontal="left" vertical="center" wrapText="1"/>
    </xf>
    <xf numFmtId="0" fontId="19" fillId="38" borderId="12" xfId="0" applyFont="1" applyFill="1" applyBorder="1" applyAlignment="1">
      <alignment horizontal="left" vertical="center" wrapText="1"/>
    </xf>
    <xf numFmtId="9" fontId="20" fillId="35" borderId="34" xfId="0" applyNumberFormat="1" applyFont="1" applyFill="1" applyBorder="1" applyAlignment="1">
      <alignment horizontal="center" vertical="center" wrapText="1"/>
    </xf>
    <xf numFmtId="0" fontId="19" fillId="38" borderId="16" xfId="0" applyFont="1" applyFill="1" applyBorder="1" applyAlignment="1">
      <alignment horizontal="left" vertical="center" wrapText="1"/>
    </xf>
    <xf numFmtId="0" fontId="51" fillId="0" borderId="58" xfId="77" applyFont="1" applyBorder="1" applyAlignment="1">
      <alignment horizontal="left" vertical="center" wrapText="1"/>
    </xf>
    <xf numFmtId="0" fontId="51" fillId="0" borderId="61" xfId="77" applyFont="1" applyBorder="1" applyAlignment="1">
      <alignment horizontal="left" vertical="center" wrapText="1"/>
    </xf>
    <xf numFmtId="0" fontId="45" fillId="36" borderId="62" xfId="77" applyFont="1" applyFill="1" applyBorder="1" applyAlignment="1">
      <alignment horizontal="center" vertical="center" wrapText="1"/>
    </xf>
    <xf numFmtId="0" fontId="45" fillId="36" borderId="52" xfId="77" applyFont="1" applyFill="1" applyBorder="1" applyAlignment="1">
      <alignment horizontal="center" vertical="center" wrapText="1"/>
    </xf>
    <xf numFmtId="0" fontId="45" fillId="36" borderId="88" xfId="77" applyFont="1" applyFill="1" applyBorder="1" applyAlignment="1">
      <alignment horizontal="center" vertical="center" wrapText="1"/>
    </xf>
    <xf numFmtId="0" fontId="43" fillId="0" borderId="51" xfId="77" applyBorder="1" applyAlignment="1">
      <alignment horizontal="center" vertical="center" wrapText="1"/>
    </xf>
    <xf numFmtId="0" fontId="45" fillId="36" borderId="84" xfId="77" applyFont="1" applyFill="1" applyBorder="1" applyAlignment="1">
      <alignment horizontal="center" vertical="center" wrapText="1"/>
    </xf>
    <xf numFmtId="0" fontId="45" fillId="36" borderId="54" xfId="77" applyFont="1" applyFill="1" applyBorder="1" applyAlignment="1">
      <alignment horizontal="center" vertical="center" wrapText="1"/>
    </xf>
    <xf numFmtId="0" fontId="45" fillId="36" borderId="75" xfId="77" applyFont="1" applyFill="1" applyBorder="1" applyAlignment="1">
      <alignment horizontal="center" vertical="center" wrapText="1"/>
    </xf>
    <xf numFmtId="0" fontId="45" fillId="36" borderId="85" xfId="77" applyFont="1" applyFill="1" applyBorder="1" applyAlignment="1">
      <alignment horizontal="center" vertical="center" wrapText="1"/>
    </xf>
    <xf numFmtId="0" fontId="45" fillId="36" borderId="67" xfId="77" applyFont="1" applyFill="1" applyBorder="1" applyAlignment="1">
      <alignment horizontal="center" vertical="center" wrapText="1"/>
    </xf>
    <xf numFmtId="0" fontId="45" fillId="36" borderId="68" xfId="77" applyFont="1" applyFill="1" applyBorder="1" applyAlignment="1">
      <alignment horizontal="center" vertical="center" wrapText="1"/>
    </xf>
    <xf numFmtId="0" fontId="45" fillId="36" borderId="69" xfId="77" applyFont="1" applyFill="1" applyBorder="1" applyAlignment="1">
      <alignment horizontal="center" vertical="center" wrapText="1"/>
    </xf>
    <xf numFmtId="0" fontId="45" fillId="36" borderId="89" xfId="77" applyFont="1" applyFill="1" applyBorder="1" applyAlignment="1">
      <alignment horizontal="center" vertical="center" wrapText="1"/>
    </xf>
    <xf numFmtId="0" fontId="45" fillId="0" borderId="27" xfId="77" applyFont="1" applyBorder="1" applyAlignment="1">
      <alignment horizontal="center" vertical="center"/>
    </xf>
    <xf numFmtId="0" fontId="45" fillId="0" borderId="28" xfId="77" applyFont="1" applyBorder="1" applyAlignment="1">
      <alignment horizontal="center" vertical="center"/>
    </xf>
    <xf numFmtId="0" fontId="45" fillId="36" borderId="19" xfId="77" applyFont="1" applyFill="1" applyBorder="1" applyAlignment="1">
      <alignment horizontal="center" vertical="center" wrapText="1"/>
    </xf>
    <xf numFmtId="0" fontId="45" fillId="36" borderId="77" xfId="77" applyFont="1" applyFill="1" applyBorder="1" applyAlignment="1">
      <alignment horizontal="center" vertical="center" wrapText="1"/>
    </xf>
    <xf numFmtId="0" fontId="45" fillId="36" borderId="56" xfId="77" applyFont="1" applyFill="1" applyBorder="1" applyAlignment="1">
      <alignment horizontal="center" vertical="center" wrapText="1"/>
    </xf>
    <xf numFmtId="0" fontId="45" fillId="36" borderId="59" xfId="77" applyFont="1" applyFill="1" applyBorder="1" applyAlignment="1">
      <alignment horizontal="center" vertical="center" wrapText="1"/>
    </xf>
    <xf numFmtId="0" fontId="45" fillId="36" borderId="58" xfId="77" applyFont="1" applyFill="1" applyBorder="1" applyAlignment="1">
      <alignment horizontal="center" vertical="center" wrapText="1"/>
    </xf>
    <xf numFmtId="0" fontId="45" fillId="36" borderId="61" xfId="77" applyFont="1" applyFill="1" applyBorder="1" applyAlignment="1">
      <alignment horizontal="center" vertical="center" wrapText="1"/>
    </xf>
    <xf numFmtId="0" fontId="45" fillId="0" borderId="17" xfId="77" applyFont="1" applyBorder="1" applyAlignment="1">
      <alignment horizontal="center" vertical="center"/>
    </xf>
    <xf numFmtId="0" fontId="45" fillId="36" borderId="36" xfId="77" applyFont="1" applyFill="1" applyBorder="1" applyAlignment="1">
      <alignment horizontal="center" vertical="center" wrapText="1"/>
    </xf>
    <xf numFmtId="0" fontId="45" fillId="36" borderId="39" xfId="77" applyFont="1" applyFill="1" applyBorder="1" applyAlignment="1">
      <alignment horizontal="center" vertical="center" wrapText="1"/>
    </xf>
    <xf numFmtId="0" fontId="45" fillId="36" borderId="66" xfId="77" applyFont="1" applyFill="1" applyBorder="1" applyAlignment="1">
      <alignment horizontal="center" vertical="center" wrapText="1"/>
    </xf>
    <xf numFmtId="0" fontId="45" fillId="36" borderId="28" xfId="77" applyFont="1" applyFill="1" applyBorder="1" applyAlignment="1">
      <alignment horizontal="center" vertical="center" wrapText="1"/>
    </xf>
    <xf numFmtId="0" fontId="45" fillId="36" borderId="50" xfId="77" applyFont="1" applyFill="1" applyBorder="1" applyAlignment="1">
      <alignment horizontal="center" vertical="center" wrapText="1"/>
    </xf>
    <xf numFmtId="0" fontId="45" fillId="36" borderId="76" xfId="77" applyFont="1" applyFill="1" applyBorder="1" applyAlignment="1">
      <alignment horizontal="center" vertical="center" wrapText="1"/>
    </xf>
    <xf numFmtId="0" fontId="45" fillId="36" borderId="57" xfId="77" applyFont="1" applyFill="1" applyBorder="1" applyAlignment="1">
      <alignment horizontal="center" vertical="center" wrapText="1"/>
    </xf>
    <xf numFmtId="0" fontId="45" fillId="36" borderId="17" xfId="77" applyFont="1" applyFill="1" applyBorder="1" applyAlignment="1">
      <alignment horizontal="center" vertical="center" wrapText="1"/>
    </xf>
    <xf numFmtId="0" fontId="45" fillId="36" borderId="60" xfId="77" applyFont="1" applyFill="1" applyBorder="1" applyAlignment="1">
      <alignment horizontal="center" vertical="center" wrapText="1"/>
    </xf>
    <xf numFmtId="0" fontId="45" fillId="36" borderId="38" xfId="77" applyFont="1" applyFill="1" applyBorder="1" applyAlignment="1">
      <alignment horizontal="center" vertical="center" wrapText="1"/>
    </xf>
    <xf numFmtId="0" fontId="45" fillId="36" borderId="80" xfId="77" applyFont="1" applyFill="1" applyBorder="1" applyAlignment="1">
      <alignment horizontal="center" vertical="center" wrapText="1"/>
    </xf>
    <xf numFmtId="0" fontId="45" fillId="36" borderId="70" xfId="77" applyFont="1" applyFill="1" applyBorder="1" applyAlignment="1">
      <alignment horizontal="center" vertical="center" wrapText="1"/>
    </xf>
    <xf numFmtId="0" fontId="45" fillId="36" borderId="33" xfId="77" applyFont="1" applyFill="1" applyBorder="1" applyAlignment="1">
      <alignment horizontal="center" vertical="center" wrapText="1"/>
    </xf>
    <xf numFmtId="0" fontId="45" fillId="36" borderId="0" xfId="77" applyFont="1" applyFill="1" applyAlignment="1">
      <alignment horizontal="center" vertical="center" wrapText="1"/>
    </xf>
    <xf numFmtId="0" fontId="44" fillId="0" borderId="48" xfId="77" applyFont="1" applyBorder="1" applyAlignment="1">
      <alignment horizontal="center" vertical="center" wrapText="1"/>
    </xf>
    <xf numFmtId="0" fontId="44" fillId="0" borderId="49" xfId="77" applyFont="1" applyBorder="1" applyAlignment="1">
      <alignment horizontal="center" vertical="center" wrapText="1"/>
    </xf>
    <xf numFmtId="0" fontId="48" fillId="0" borderId="58" xfId="77" applyFont="1" applyBorder="1" applyAlignment="1">
      <alignment horizontal="center" vertical="center" wrapText="1"/>
    </xf>
    <xf numFmtId="0" fontId="43" fillId="0" borderId="28" xfId="77" applyBorder="1" applyAlignment="1">
      <alignment horizontal="center" vertical="center" wrapText="1"/>
    </xf>
    <xf numFmtId="0" fontId="43" fillId="0" borderId="61" xfId="77" applyBorder="1" applyAlignment="1">
      <alignment horizontal="center" vertical="center" wrapText="1"/>
    </xf>
    <xf numFmtId="0" fontId="52" fillId="0" borderId="58" xfId="77" applyFont="1" applyBorder="1" applyAlignment="1">
      <alignment horizontal="center" vertical="center" wrapText="1"/>
    </xf>
    <xf numFmtId="0" fontId="52" fillId="0" borderId="28" xfId="77" applyFont="1" applyBorder="1" applyAlignment="1">
      <alignment horizontal="center" vertical="center" wrapText="1"/>
    </xf>
    <xf numFmtId="0" fontId="43" fillId="0" borderId="58" xfId="77" applyBorder="1" applyAlignment="1">
      <alignment horizontal="center" vertical="center" wrapText="1"/>
    </xf>
    <xf numFmtId="0" fontId="47" fillId="0" borderId="33" xfId="77" applyFont="1" applyBorder="1" applyAlignment="1">
      <alignment horizontal="center" vertical="center" wrapText="1"/>
    </xf>
    <xf numFmtId="0" fontId="43" fillId="0" borderId="55" xfId="77" applyBorder="1" applyAlignment="1">
      <alignment horizontal="center" vertical="center" wrapText="1"/>
    </xf>
    <xf numFmtId="0" fontId="45" fillId="36" borderId="42" xfId="77" applyFont="1" applyFill="1" applyBorder="1" applyAlignment="1">
      <alignment horizontal="center" vertical="center" wrapText="1"/>
    </xf>
    <xf numFmtId="0" fontId="43" fillId="0" borderId="29" xfId="77" applyBorder="1" applyAlignment="1">
      <alignment horizontal="center" vertical="center" wrapText="1"/>
    </xf>
    <xf numFmtId="0" fontId="43" fillId="0" borderId="60" xfId="77" applyBorder="1" applyAlignment="1">
      <alignment horizontal="center" vertical="center" wrapText="1"/>
    </xf>
  </cellXfs>
  <cellStyles count="79">
    <cellStyle name="20% - Énfasis1" xfId="20" builtinId="30" customBuiltin="1"/>
    <cellStyle name="20% - Énfasis2" xfId="24" builtinId="34" customBuiltin="1"/>
    <cellStyle name="20% - Énfasis3" xfId="28" builtinId="38" customBuiltin="1"/>
    <cellStyle name="20% - Énfasis4" xfId="32" builtinId="42" customBuiltin="1"/>
    <cellStyle name="20% - Énfasis5" xfId="36" builtinId="46" customBuiltin="1"/>
    <cellStyle name="20% - Énfasis6" xfId="40" builtinId="50" customBuiltin="1"/>
    <cellStyle name="40% - Énfasis1" xfId="21" builtinId="31" customBuiltin="1"/>
    <cellStyle name="40% - Énfasis2" xfId="25" builtinId="35" customBuiltin="1"/>
    <cellStyle name="40% - Énfasis3" xfId="29" builtinId="39" customBuiltin="1"/>
    <cellStyle name="40% - Énfasis4" xfId="33" builtinId="43" customBuiltin="1"/>
    <cellStyle name="40% - Énfasis5" xfId="37" builtinId="47" customBuiltin="1"/>
    <cellStyle name="40% - Énfasis6" xfId="41" builtinId="51" customBuiltin="1"/>
    <cellStyle name="60% - Énfasis1" xfId="22" builtinId="32" customBuiltin="1"/>
    <cellStyle name="60% - Énfasis1 2" xfId="51" xr:uid="{00000000-0005-0000-0000-00000D000000}"/>
    <cellStyle name="60% - Énfasis2" xfId="26" builtinId="36" customBuiltin="1"/>
    <cellStyle name="60% - Énfasis2 2" xfId="52" xr:uid="{00000000-0005-0000-0000-00000F000000}"/>
    <cellStyle name="60% - Énfasis3" xfId="30" builtinId="40" customBuiltin="1"/>
    <cellStyle name="60% - Énfasis3 2" xfId="53" xr:uid="{00000000-0005-0000-0000-000011000000}"/>
    <cellStyle name="60% - Énfasis4" xfId="34" builtinId="44" customBuiltin="1"/>
    <cellStyle name="60% - Énfasis4 2" xfId="54" xr:uid="{00000000-0005-0000-0000-000013000000}"/>
    <cellStyle name="60% - Énfasis5" xfId="38" builtinId="48" customBuiltin="1"/>
    <cellStyle name="60% - Énfasis5 2" xfId="55" xr:uid="{00000000-0005-0000-0000-000015000000}"/>
    <cellStyle name="60% - Énfasis6" xfId="42" builtinId="52" customBuiltin="1"/>
    <cellStyle name="60% - Énfasis6 2" xfId="56" xr:uid="{00000000-0005-0000-0000-000017000000}"/>
    <cellStyle name="Bueno" xfId="7" builtinId="26" customBuiltin="1"/>
    <cellStyle name="Cálculo" xfId="12" builtinId="22" customBuiltin="1"/>
    <cellStyle name="Celda de comprobación" xfId="14" builtinId="23" customBuiltin="1"/>
    <cellStyle name="Celda vinculada" xfId="13" builtinId="24" customBuiltin="1"/>
    <cellStyle name="Encabezado 1" xfId="3" builtinId="16" customBuiltin="1"/>
    <cellStyle name="Encabezado 4" xfId="6" builtinId="19" customBuiltin="1"/>
    <cellStyle name="Énfasis1" xfId="19" builtinId="29" customBuiltin="1"/>
    <cellStyle name="Énfasis2" xfId="23" builtinId="33" customBuiltin="1"/>
    <cellStyle name="Énfasis3" xfId="27" builtinId="37" customBuiltin="1"/>
    <cellStyle name="Énfasis4" xfId="31" builtinId="41" customBuiltin="1"/>
    <cellStyle name="Énfasis5" xfId="35" builtinId="45" customBuiltin="1"/>
    <cellStyle name="Énfasis6" xfId="39" builtinId="49" customBuiltin="1"/>
    <cellStyle name="Entrada" xfId="10" builtinId="20" customBuiltin="1"/>
    <cellStyle name="Hyperlink" xfId="78" xr:uid="{00000000-000B-0000-0000-000008000000}"/>
    <cellStyle name="Incorrecto" xfId="8" builtinId="27" customBuiltin="1"/>
    <cellStyle name="Millares [0] 2" xfId="47" xr:uid="{00000000-0005-0000-0000-000026000000}"/>
    <cellStyle name="Millares [0] 2 2" xfId="60" xr:uid="{6B6DA1AB-AC48-4FB6-8DA9-4692C772CF04}"/>
    <cellStyle name="Millares [0] 2 3" xfId="66" xr:uid="{8CC2684B-914D-486B-A11C-C4D7535221B4}"/>
    <cellStyle name="Millares [0] 2 4" xfId="74" xr:uid="{28D58F5D-36D6-4BD5-9F7D-875BF1E9E5FA}"/>
    <cellStyle name="Millares [0] 3" xfId="44" xr:uid="{00000000-0005-0000-0000-000027000000}"/>
    <cellStyle name="Millares [0] 3 2" xfId="58" xr:uid="{DE6CDB51-BA7B-449C-A399-3BF9AF735FFE}"/>
    <cellStyle name="Millares [0] 3 3" xfId="64" xr:uid="{A87D8118-289B-462E-B3DB-859622A64106}"/>
    <cellStyle name="Millares [0] 3 4" xfId="72" xr:uid="{424A1133-D1C6-4424-9D39-F0E951C09BF3}"/>
    <cellStyle name="Millares 2" xfId="48" xr:uid="{00000000-0005-0000-0000-000028000000}"/>
    <cellStyle name="Millares 2 2" xfId="61" xr:uid="{2E497998-59E2-4CF2-A279-8E291CE0A268}"/>
    <cellStyle name="Millares 2 3" xfId="67" xr:uid="{AB7E6971-A55F-41B0-8DC1-1867545B9D1A}"/>
    <cellStyle name="Millares 2 4" xfId="75" xr:uid="{24E0D740-8B7E-4A67-B33E-4E825BAE0336}"/>
    <cellStyle name="Millares 3" xfId="69" xr:uid="{10A4970F-FF99-4506-8093-1F012307432F}"/>
    <cellStyle name="Moneda [0] 2" xfId="46" xr:uid="{00000000-0005-0000-0000-000029000000}"/>
    <cellStyle name="Moneda 2" xfId="43" xr:uid="{00000000-0005-0000-0000-00002A000000}"/>
    <cellStyle name="Moneda 2 2" xfId="45" xr:uid="{00000000-0005-0000-0000-00002B000000}"/>
    <cellStyle name="Moneda 2 2 2" xfId="59" xr:uid="{D83D672E-2156-44E8-B073-3F655F2D10D7}"/>
    <cellStyle name="Moneda 2 2 3" xfId="65" xr:uid="{D092A88D-244A-49A4-8BC0-F47E1008C77D}"/>
    <cellStyle name="Moneda 2 2 4" xfId="73" xr:uid="{E7465B49-2C89-4AA5-955A-C5B643E6348D}"/>
    <cellStyle name="Moneda 2 3" xfId="57" xr:uid="{4AFE3F59-AFDB-4766-B45E-7623652AF8AE}"/>
    <cellStyle name="Moneda 2 4" xfId="63" xr:uid="{E7F85D0F-74B4-4915-A740-417541250019}"/>
    <cellStyle name="Moneda 2 5" xfId="71" xr:uid="{3ED7CBF0-D5E0-4BB6-B5DE-3C6745BCD8E0}"/>
    <cellStyle name="Moneda 3" xfId="49" xr:uid="{00000000-0005-0000-0000-00002C000000}"/>
    <cellStyle name="Moneda 3 2" xfId="62" xr:uid="{70674CF7-0541-41EF-AF97-6CBD9CDEAD70}"/>
    <cellStyle name="Moneda 3 3" xfId="68" xr:uid="{44ECD6C5-9506-40C4-8F3C-CE64ED07FA87}"/>
    <cellStyle name="Moneda 3 4" xfId="76" xr:uid="{78F2C1B5-C4A0-427C-A854-74B8896D1206}"/>
    <cellStyle name="Moneda 4" xfId="70" xr:uid="{9D3CD8AD-D87C-4508-B971-5E6874FBAFA4}"/>
    <cellStyle name="Neutral" xfId="9" builtinId="28" customBuiltin="1"/>
    <cellStyle name="Neutral 2" xfId="50" xr:uid="{00000000-0005-0000-0000-00002E000000}"/>
    <cellStyle name="Normal" xfId="0" builtinId="0"/>
    <cellStyle name="Normal 2" xfId="77" xr:uid="{ADCD56CF-6A9D-4A4A-AE10-3CC093C9FD58}"/>
    <cellStyle name="Notas" xfId="16" builtinId="10" customBuiltin="1"/>
    <cellStyle name="Porcentaje" xfId="1" builtinId="5"/>
    <cellStyle name="Salida" xfId="11" builtinId="21" customBuiltin="1"/>
    <cellStyle name="Texto de advertencia" xfId="15" builtinId="11" customBuiltin="1"/>
    <cellStyle name="Texto explicativo" xfId="17" builtinId="53" customBuiltin="1"/>
    <cellStyle name="Título" xfId="2" builtinId="15" customBuiltin="1"/>
    <cellStyle name="Título 2" xfId="4" builtinId="17" customBuiltin="1"/>
    <cellStyle name="Título 3" xfId="5" builtinId="18" customBuiltin="1"/>
    <cellStyle name="Total" xfId="18" builtinId="25" customBuiltin="1"/>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pivotCacheDefinition" Target="pivotCache/pivotCacheDefinition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28575</xdr:rowOff>
    </xdr:from>
    <xdr:to>
      <xdr:col>14</xdr:col>
      <xdr:colOff>0</xdr:colOff>
      <xdr:row>5</xdr:row>
      <xdr:rowOff>9525</xdr:rowOff>
    </xdr:to>
    <xdr:sp macro="" textlink="">
      <xdr:nvSpPr>
        <xdr:cNvPr id="2" name="CuadroTexto 1">
          <a:extLst>
            <a:ext uri="{FF2B5EF4-FFF2-40B4-BE49-F238E27FC236}">
              <a16:creationId xmlns:a16="http://schemas.microsoft.com/office/drawing/2014/main" id="{00000000-0008-0000-0200-000002000000}"/>
            </a:ext>
          </a:extLst>
        </xdr:cNvPr>
        <xdr:cNvSpPr txBox="1"/>
      </xdr:nvSpPr>
      <xdr:spPr>
        <a:xfrm>
          <a:off x="0" y="28575"/>
          <a:ext cx="25574625" cy="5048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4800" b="1" cap="none" spc="0">
              <a:ln w="9525">
                <a:solidFill>
                  <a:schemeClr val="accent6">
                    <a:lumMod val="50000"/>
                  </a:schemeClr>
                </a:solidFill>
                <a:prstDash val="solid"/>
              </a:ln>
              <a:solidFill>
                <a:schemeClr val="accent1">
                  <a:lumMod val="75000"/>
                </a:schemeClr>
              </a:solidFill>
              <a:effectLst>
                <a:outerShdw blurRad="12700" dist="38100" dir="2700000" algn="tl" rotWithShape="0">
                  <a:schemeClr val="accent5">
                    <a:lumMod val="60000"/>
                    <a:lumOff val="40000"/>
                  </a:schemeClr>
                </a:outerShdw>
              </a:effectLst>
            </a:rPr>
            <a:t>CATÁLOGO INSTITUCIONAL VIGENCIA 2022</a:t>
          </a:r>
        </a:p>
      </xdr:txBody>
    </xdr:sp>
    <xdr:clientData/>
  </xdr:twoCellAnchor>
  <xdr:twoCellAnchor>
    <xdr:from>
      <xdr:col>0</xdr:col>
      <xdr:colOff>0</xdr:colOff>
      <xdr:row>0</xdr:row>
      <xdr:rowOff>0</xdr:rowOff>
    </xdr:from>
    <xdr:to>
      <xdr:col>3</xdr:col>
      <xdr:colOff>256120</xdr:colOff>
      <xdr:row>4</xdr:row>
      <xdr:rowOff>0</xdr:rowOff>
    </xdr:to>
    <xdr:grpSp>
      <xdr:nvGrpSpPr>
        <xdr:cNvPr id="3" name="Grupo 2">
          <a:extLst>
            <a:ext uri="{FF2B5EF4-FFF2-40B4-BE49-F238E27FC236}">
              <a16:creationId xmlns:a16="http://schemas.microsoft.com/office/drawing/2014/main" id="{00000000-0008-0000-0200-000003000000}"/>
            </a:ext>
          </a:extLst>
        </xdr:cNvPr>
        <xdr:cNvGrpSpPr/>
      </xdr:nvGrpSpPr>
      <xdr:grpSpPr>
        <a:xfrm>
          <a:off x="0" y="0"/>
          <a:ext cx="4383620" cy="498929"/>
          <a:chOff x="228600" y="47625"/>
          <a:chExt cx="2680608" cy="981075"/>
        </a:xfrm>
      </xdr:grpSpPr>
      <xdr:pic>
        <xdr:nvPicPr>
          <xdr:cNvPr id="4" name="Picture 5">
            <a:extLst>
              <a:ext uri="{FF2B5EF4-FFF2-40B4-BE49-F238E27FC236}">
                <a16:creationId xmlns:a16="http://schemas.microsoft.com/office/drawing/2014/main" id="{00000000-0008-0000-02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3924" y="47625"/>
            <a:ext cx="1401683" cy="725207"/>
          </a:xfrm>
          <a:prstGeom prst="rect">
            <a:avLst/>
          </a:prstGeom>
          <a:solidFill>
            <a:srgbClr val="FFFFFF"/>
          </a:solidFill>
          <a:ln w="9525">
            <a:solidFill>
              <a:srgbClr val="FFFFFF"/>
            </a:solidFill>
            <a:miter lim="800000"/>
            <a:headEnd/>
            <a:tailEnd/>
          </a:ln>
        </xdr:spPr>
      </xdr:pic>
      <xdr:sp macro="" textlink="">
        <xdr:nvSpPr>
          <xdr:cNvPr id="5" name="5 CuadroTexto">
            <a:extLst>
              <a:ext uri="{FF2B5EF4-FFF2-40B4-BE49-F238E27FC236}">
                <a16:creationId xmlns:a16="http://schemas.microsoft.com/office/drawing/2014/main" id="{00000000-0008-0000-0200-000005000000}"/>
              </a:ext>
            </a:extLst>
          </xdr:cNvPr>
          <xdr:cNvSpPr txBox="1">
            <a:spLocks noChangeArrowheads="1"/>
          </xdr:cNvSpPr>
        </xdr:nvSpPr>
        <xdr:spPr bwMode="auto">
          <a:xfrm>
            <a:off x="228600" y="836839"/>
            <a:ext cx="2680608" cy="1918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ctr" rtl="0">
              <a:defRPr sz="1000"/>
            </a:pPr>
            <a:r>
              <a:rPr lang="es-CO" sz="800" b="0" i="0" u="none" strike="noStrike" baseline="0">
                <a:solidFill>
                  <a:srgbClr val="000000"/>
                </a:solidFill>
                <a:latin typeface="Arial Narrow"/>
              </a:rPr>
              <a:t>Ministerio de Ambiente y Desarrollo Sostenible</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28575</xdr:rowOff>
    </xdr:from>
    <xdr:to>
      <xdr:col>12</xdr:col>
      <xdr:colOff>0</xdr:colOff>
      <xdr:row>5</xdr:row>
      <xdr:rowOff>9525</xdr:rowOff>
    </xdr:to>
    <xdr:sp macro="" textlink="">
      <xdr:nvSpPr>
        <xdr:cNvPr id="2" name="CuadroTexto 1">
          <a:extLst>
            <a:ext uri="{FF2B5EF4-FFF2-40B4-BE49-F238E27FC236}">
              <a16:creationId xmlns:a16="http://schemas.microsoft.com/office/drawing/2014/main" id="{55C1FDA3-E781-40CA-921F-129D12998CA9}"/>
            </a:ext>
          </a:extLst>
        </xdr:cNvPr>
        <xdr:cNvSpPr txBox="1"/>
      </xdr:nvSpPr>
      <xdr:spPr>
        <a:xfrm>
          <a:off x="0" y="28575"/>
          <a:ext cx="25574625" cy="5048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4800" b="1" cap="none" spc="0">
              <a:ln w="9525">
                <a:solidFill>
                  <a:schemeClr val="accent6">
                    <a:lumMod val="50000"/>
                  </a:schemeClr>
                </a:solidFill>
                <a:prstDash val="solid"/>
              </a:ln>
              <a:solidFill>
                <a:schemeClr val="accent1">
                  <a:lumMod val="75000"/>
                </a:schemeClr>
              </a:solidFill>
              <a:effectLst>
                <a:outerShdw blurRad="12700" dist="38100" dir="2700000" algn="tl" rotWithShape="0">
                  <a:schemeClr val="accent5">
                    <a:lumMod val="60000"/>
                    <a:lumOff val="40000"/>
                  </a:schemeClr>
                </a:outerShdw>
              </a:effectLst>
            </a:rPr>
            <a:t>CATÁLOGO INSTITUCIONAL VIGENCIA 2021</a:t>
          </a:r>
        </a:p>
      </xdr:txBody>
    </xdr:sp>
    <xdr:clientData/>
  </xdr:twoCellAnchor>
  <xdr:twoCellAnchor>
    <xdr:from>
      <xdr:col>0</xdr:col>
      <xdr:colOff>0</xdr:colOff>
      <xdr:row>0</xdr:row>
      <xdr:rowOff>0</xdr:rowOff>
    </xdr:from>
    <xdr:to>
      <xdr:col>1</xdr:col>
      <xdr:colOff>256120</xdr:colOff>
      <xdr:row>4</xdr:row>
      <xdr:rowOff>0</xdr:rowOff>
    </xdr:to>
    <xdr:grpSp>
      <xdr:nvGrpSpPr>
        <xdr:cNvPr id="3" name="Grupo 2">
          <a:extLst>
            <a:ext uri="{FF2B5EF4-FFF2-40B4-BE49-F238E27FC236}">
              <a16:creationId xmlns:a16="http://schemas.microsoft.com/office/drawing/2014/main" id="{A1181DA0-553B-49B3-8E16-D2A6199DACF3}"/>
            </a:ext>
          </a:extLst>
        </xdr:cNvPr>
        <xdr:cNvGrpSpPr/>
      </xdr:nvGrpSpPr>
      <xdr:grpSpPr>
        <a:xfrm>
          <a:off x="0" y="0"/>
          <a:ext cx="1659804" cy="490175"/>
          <a:chOff x="228600" y="47625"/>
          <a:chExt cx="2680608" cy="981075"/>
        </a:xfrm>
      </xdr:grpSpPr>
      <xdr:pic>
        <xdr:nvPicPr>
          <xdr:cNvPr id="4" name="Picture 5">
            <a:extLst>
              <a:ext uri="{FF2B5EF4-FFF2-40B4-BE49-F238E27FC236}">
                <a16:creationId xmlns:a16="http://schemas.microsoft.com/office/drawing/2014/main" id="{FA1DA224-D751-42D2-9B27-9FAA1CA56E1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3924" y="47625"/>
            <a:ext cx="1401683" cy="725207"/>
          </a:xfrm>
          <a:prstGeom prst="rect">
            <a:avLst/>
          </a:prstGeom>
          <a:solidFill>
            <a:srgbClr val="FFFFFF"/>
          </a:solidFill>
          <a:ln w="9525">
            <a:solidFill>
              <a:srgbClr val="FFFFFF"/>
            </a:solidFill>
            <a:miter lim="800000"/>
            <a:headEnd/>
            <a:tailEnd/>
          </a:ln>
        </xdr:spPr>
      </xdr:pic>
      <xdr:sp macro="" textlink="">
        <xdr:nvSpPr>
          <xdr:cNvPr id="5" name="5 CuadroTexto">
            <a:extLst>
              <a:ext uri="{FF2B5EF4-FFF2-40B4-BE49-F238E27FC236}">
                <a16:creationId xmlns:a16="http://schemas.microsoft.com/office/drawing/2014/main" id="{0FD79B93-841A-4DD3-8721-7061A596B5FF}"/>
              </a:ext>
            </a:extLst>
          </xdr:cNvPr>
          <xdr:cNvSpPr txBox="1">
            <a:spLocks noChangeArrowheads="1"/>
          </xdr:cNvSpPr>
        </xdr:nvSpPr>
        <xdr:spPr bwMode="auto">
          <a:xfrm>
            <a:off x="228600" y="836839"/>
            <a:ext cx="2680608" cy="1918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ctr" rtl="0">
              <a:defRPr sz="1000"/>
            </a:pPr>
            <a:r>
              <a:rPr lang="es-CO" sz="800" b="0" i="0" u="none" strike="noStrike" baseline="0">
                <a:solidFill>
                  <a:srgbClr val="000000"/>
                </a:solidFill>
                <a:latin typeface="Arial Narrow"/>
              </a:rPr>
              <a:t>Ministerio de Ambiente y Desarrollo Sostenible</a:t>
            </a:r>
          </a:p>
        </xdr:txBody>
      </xdr:sp>
    </xdr:grpSp>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JAZMIN" refreshedDate="44435.796601851849" createdVersion="7" refreshedVersion="7" minRefreshableVersion="3" recordCount="174" xr:uid="{00000000-000A-0000-FFFF-FFFF01000000}">
  <cacheSource type="worksheet">
    <worksheetSource ref="A7:L181" sheet="CATÁLOGO INDICADORES ANLA (3)"/>
  </cacheSource>
  <cacheFields count="12">
    <cacheField name="Dependencia" numFmtId="0">
      <sharedItems count="12">
        <s v="SMPCA"/>
        <s v="SELA"/>
        <s v="OAJ"/>
        <s v="OCDI"/>
        <s v="OAP"/>
        <s v="SSLA"/>
        <s v="Dirección General"/>
        <s v="OCI"/>
        <s v="COMUNICACIONES"/>
        <s v="SIPTA"/>
        <s v="SAF"/>
        <s v="OTI" u="1"/>
      </sharedItems>
    </cacheField>
    <cacheField name="Grupo" numFmtId="0">
      <sharedItems count="41">
        <s v="Grupo de Participación Ciudadana"/>
        <s v="Grupo de Gestión de Solicitudes y Peticiones"/>
        <s v="_x000a_Grupo de Atención al Ciudadano"/>
        <s v="Grupo de Energía, Presas, Represas, Trasvases y Embalses"/>
        <s v="Grupo De Hidrocarburos"/>
        <s v="Grupo De Infraestructura"/>
        <s v="Grupo De Minería"/>
        <s v="Grupo de Evaluación de Agroquímicos y Proyectos Especiales"/>
        <s v="Subdirección de Evaluación de Licencias Ambientales"/>
        <s v="Grupo Valoración y Manejo de Impactos"/>
        <s v="Grupo de Actuaciones Sancionatorias Ambientales"/>
        <s v="Grupo de Gestión Jurídica y Cobro Coactivo"/>
        <s v="Grupo Defensa Judicial"/>
        <s v="Grupo Conceptos Jurídicos"/>
        <s v="Oficina de Control Disciplinario Interno"/>
        <s v="Oficina Asesora de Planeación"/>
        <s v="Grupo de Alto Magdalena - Cauca"/>
        <s v="Grupo de Caribe - Pacifico"/>
        <s v="Grupo de Medio Magdalena - Cauca - Catatumbo"/>
        <s v="Grupo de Orinoquía - Amazonas"/>
        <s v="Grupo de Seguimiento de Agroquímicos y Proyectos Especiales"/>
        <s v="Subdirección de Seguimiento de Licencias Ambientales"/>
        <s v="Grupo Valoración y manejo de impactos Seguimiento"/>
        <s v="N.A"/>
        <s v="Oficina de Control Interno"/>
        <s v="Comunicaciones"/>
        <s v="Grupo de Permisos y Autorizaciones"/>
        <s v="Grupo de Certificaciones y Vistos Buenos"/>
        <s v="Grupo de Regionalización y centro de Monitoreo"/>
        <s v="Grupo de Instrumentos"/>
        <s v="Grupo de Gestión Administrativa"/>
        <s v="Grupo de Gestión de Notificaciones"/>
        <s v="Grupo de Gestión Humana"/>
        <s v="Grupo De Gestión Contractual"/>
        <s v="Grupo de Gestión Financiera Y Presupuestal"/>
        <s v="Grupo de Gestión Documental"/>
        <s v="Grupo Asuntos Geoespaciales" u="1"/>
        <s v="Subdirección de Mecanismos de Participación Ciudadana Ambiental" u="1"/>
        <s v="Grupo de Sistemas de información e Infraestructura" u="1"/>
        <s v="Grupo de Atención al Ciudadano" u="1"/>
        <s v="Oficina de Tecnologías de la Información" u="1"/>
      </sharedItems>
    </cacheField>
    <cacheField name="INDICADOR DE PRODUCTO" numFmtId="0">
      <sharedItems containsBlank="1" longText="1"/>
    </cacheField>
    <cacheField name="FÓRMULA INDICADOR DE PRODUCTO" numFmtId="0">
      <sharedItems containsBlank="1" longText="1"/>
    </cacheField>
    <cacheField name="TIPO DE INDICADOR" numFmtId="0">
      <sharedItems containsBlank="1"/>
    </cacheField>
    <cacheField name="META DE 2021" numFmtId="0">
      <sharedItems containsBlank="1" containsMixedTypes="1" containsNumber="1" minValue="0.24" maxValue="18299"/>
    </cacheField>
    <cacheField name="META PROPUESTA 2022" numFmtId="0">
      <sharedItems containsBlank="1" containsMixedTypes="1" containsNumber="1" minValue="0.02" maxValue="20128.900000000001"/>
    </cacheField>
    <cacheField name="INDICADOR DE GESTIÓN" numFmtId="0">
      <sharedItems containsBlank="1" longText="1"/>
    </cacheField>
    <cacheField name="FÓRMULA INDICADOR DE GESTIÓN" numFmtId="0">
      <sharedItems containsBlank="1" longText="1"/>
    </cacheField>
    <cacheField name="TIPO DE INDICADOR2" numFmtId="0">
      <sharedItems containsBlank="1"/>
    </cacheField>
    <cacheField name="META DE 20212" numFmtId="0">
      <sharedItems containsBlank="1" containsMixedTypes="1" containsNumber="1" minValue="0.04" maxValue="17930"/>
    </cacheField>
    <cacheField name="META PROPUESTA 20222" numFmtId="0">
      <sharedItems containsBlank="1" containsMixedTypes="1" containsNumber="1" minValue="0.04" maxValue="19723"/>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74">
  <r>
    <x v="0"/>
    <x v="0"/>
    <s v="Documentos de lineamientos técnicos realizados"/>
    <s v="No de Documentos de lineamientos técnicos realizados"/>
    <s v="PROYECTO DE INVERSIÓN"/>
    <n v="4"/>
    <n v="4"/>
    <s v="Estrategia de relacionamiento con grupos de interés implementada"/>
    <s v="Porcentaje de avance en la estrategia de relacionamiento con grupos de interés formuladas e implementadas"/>
    <s v="PROYECTO DE INVERSIÓN"/>
    <n v="1"/>
    <n v="1"/>
  </r>
  <r>
    <x v="0"/>
    <x v="0"/>
    <s v="Porcentaje de acciones de participación ciudadana, lineamientos técnicos socioeconómicos y fortalecimiento de capacidades en grupos de interés realizados"/>
    <s v="Número de acciones de Participación Ciudadana, lineamientos técnicos socioeconómicos y fortalecimiento de capacidades en grupos de interés realizados/Número de Acciones de participación Ciudadana, lineamientos técnicos socioeconómicos y fortalecimiento de capacidades en grupos de interés programados"/>
    <s v="PLAN DE ACCIÓN"/>
    <n v="1"/>
    <n v="1"/>
    <s v="Ejercicios de Participación"/>
    <s v="Número de ejercicios de participación realizados y acompañados"/>
    <s v="PROYECTO DE INVERSIÓN"/>
    <n v="8"/>
    <n v="18"/>
  </r>
  <r>
    <x v="0"/>
    <x v="0"/>
    <m/>
    <m/>
    <m/>
    <m/>
    <m/>
    <s v="Acciones de gestión desarrolladas para la transformación positiva de conflictos de competencia de la Autoridad Nacional de Licencias Ambiental"/>
    <s v="Número de conflictos con acciones de gestión de la  transformación implementadas /Número de conflictos con acciones gestionadas de transformación programadas"/>
    <s v="PLAN DE ACCIÓN"/>
    <n v="1"/>
    <n v="1"/>
  </r>
  <r>
    <x v="0"/>
    <x v="0"/>
    <m/>
    <m/>
    <m/>
    <m/>
    <m/>
    <s v="Pedagogías institucionales para la promoción de mecanismos de participación ciudadana y competencias institucionales en territorios con comunidades vulnerables (grupos étnicos, comunidad del área rural y otros grupos de interés) realizados."/>
    <s v="Pedagogías institucionales realizadas"/>
    <s v="PLAN DE ACCIÓN"/>
    <n v="1"/>
    <n v="700"/>
  </r>
  <r>
    <x v="0"/>
    <x v="0"/>
    <m/>
    <m/>
    <m/>
    <m/>
    <m/>
    <s v="Módulos  virtuales de formación ofrecidos permanentemente"/>
    <s v="Módulos  virtuales de formación implementados"/>
    <s v="PLAN DE ACCIÓN"/>
    <n v="2"/>
    <n v="6"/>
  </r>
  <r>
    <x v="0"/>
    <x v="0"/>
    <m/>
    <m/>
    <m/>
    <m/>
    <m/>
    <s v="Elaboración y socialización de los Lineamientos del medio socioeconómico."/>
    <s v="Documento elaborado y socializado"/>
    <s v="PLAN DE ACCIÓN"/>
    <n v="1"/>
    <n v="3"/>
  </r>
  <r>
    <x v="0"/>
    <x v="0"/>
    <m/>
    <m/>
    <m/>
    <m/>
    <m/>
    <s v="Monitoreo en la implementación de los lineamientos del medio socioeconómico "/>
    <s v="Número de Documentos de lineamientos monitoreados"/>
    <s v="PLAN DE ACCIÓN"/>
    <s v="N/A"/>
    <n v="4"/>
  </r>
  <r>
    <x v="0"/>
    <x v="1"/>
    <s v="Satisfacción en la respuesta a las PQRS-ECOS"/>
    <s v="Número de personas que manifestaron estar satisfechas con la respuesta a la PQRS ordinarias de la SMPCA/ Total de personas que respondieron la encuesta de satisfacción."/>
    <s v="PLAN DE ACCIÓN"/>
    <s v="N/A"/>
    <n v="0.85"/>
    <s v="Porcentaje de Solicitudes prioritarias de entes de control (ECOS) finalizados oportunamente"/>
    <s v="(Número de ECO finalizados en términos / número de ECO con vencimiento de términos)*100"/>
    <s v="PLAN DE ACCIÓN"/>
    <n v="1"/>
    <n v="1"/>
  </r>
  <r>
    <x v="0"/>
    <x v="1"/>
    <m/>
    <m/>
    <m/>
    <m/>
    <m/>
    <s v="Porcentaje de Derechos de petición a solicitudes prioritarias finalizados oportunamente por el grupo de GGSP"/>
    <s v="(Numero de DPE finalizados en términos GGSP/ Total DPE asignados GGSP con vencimiento de terminos)*100"/>
    <s v="PLAN DE ACCIÓN"/>
    <n v="1"/>
    <n v="1"/>
  </r>
  <r>
    <x v="0"/>
    <x v="2"/>
    <s v="Satisfacción en la atención del centro de orientación"/>
    <s v="Número de personas que manifestaron estar satisfechas con los servicios recibidos en el centro de orientación/total de personas que respondieron la encuesta de satisfacción"/>
    <s v="PLAN DE ACCIÓN"/>
    <n v="0.95"/>
    <n v="0.97"/>
    <m/>
    <m/>
    <m/>
    <m/>
    <m/>
  </r>
  <r>
    <x v="0"/>
    <x v="2"/>
    <m/>
    <m/>
    <s v="PROYECTO DE INVERSIÓN"/>
    <m/>
    <m/>
    <s v="Porcentaje de reducción de PQRSD"/>
    <s v="Número de PQRSD (Quejas y Reclamos) del año vigente / Número de PQRSD (Quejas y Reclamos) del año anterior"/>
    <s v="PROYECTO DE INVERSIÓN"/>
    <n v="0.1"/>
    <n v="0.05"/>
  </r>
  <r>
    <x v="0"/>
    <x v="2"/>
    <m/>
    <m/>
    <m/>
    <m/>
    <m/>
    <s v="Porcentajes de peticiones, quejas, reclamos y sugerencias (PQRS) atendidas de manera oportuna"/>
    <s v="N° de PQRS respondidos por la entidad en los términos legales durante el periodo / N° de PQRS recibidos por la entidad"/>
    <s v="PLAN DE ACCIÓN"/>
    <n v="1"/>
    <n v="1"/>
  </r>
  <r>
    <x v="0"/>
    <x v="2"/>
    <m/>
    <m/>
    <m/>
    <m/>
    <m/>
    <s v="Satisfacción de los Grupos de Interés"/>
    <s v="Incrementar en 2 puntos el grado de satisfacción de los usuarios externos frente a los trámites y Servicios"/>
    <s v="PROYECTO DE INVERSIÓN"/>
    <n v="0.85"/>
    <n v="0.87"/>
  </r>
  <r>
    <x v="1"/>
    <x v="3"/>
    <s v="Solicitudes de evaluación a licencias ambientales (nuevas y modificaciones) resueltas dentro de los tiempos establecidos en la normatividad vigente"/>
    <s v="(# de actos administrativos finalizados que resuelven solicitudes de evaluación a licencias ambientales dentro de téminos del decreto 1076 /# de solicitudes de licenciamiento ambiental a atender con vencimiento de términos) * 100"/>
    <s v="PND"/>
    <n v="0.92"/>
    <n v="0.95"/>
    <s v="Porcentaje de visitas a solicitudes de evaluación (nuevas y modificaciones)efectuadas dentro de los tiempos establecidos en la normatividad vigente."/>
    <s v="(# de visitas de evaluación realizadas dentro de téminos del decreto 1076 /# de expedientes de evaluación que requieran visita con vencimiento de términos de la etapa) * 100"/>
    <s v="PLAN DE ACCIÓN"/>
    <n v="0.92"/>
    <n v="0.95"/>
  </r>
  <r>
    <x v="1"/>
    <x v="3"/>
    <m/>
    <m/>
    <m/>
    <m/>
    <m/>
    <s v="Porcentaje de Conceptos Técnicos finalizados a solicitudes de evaluación (nuevas y modificaciones) dentro de los tiempos establecidos internamente"/>
    <s v="(# de conceptos técnicos de evaluación finalizados dentro de téminos internos / # de expedientes de evaluación con vencimiento de términos de la etapa de finalización del concepto técnico) * 100"/>
    <s v="PLAN DE ACCIÓN"/>
    <n v="0.92"/>
    <s v="Por definir"/>
  </r>
  <r>
    <x v="1"/>
    <x v="3"/>
    <s v="Número de Licencias ambientales evaluadas"/>
    <s v="Número de actos administrativos que resuelven solicitudes de evaluación de licenciamiento ambiental"/>
    <s v="PROYECTO DE INVERSIÓN"/>
    <n v="45"/>
    <n v="45"/>
    <s v="Visitas técnicas de evaluación de solicitudes de licenciamiento ambiental"/>
    <s v="Número de visitas técnicas realizadas para el proceso de evaluación de licencias ambientales"/>
    <s v="PLAN DE ACCIÓN"/>
    <n v="30"/>
    <n v="30"/>
  </r>
  <r>
    <x v="1"/>
    <x v="3"/>
    <m/>
    <m/>
    <m/>
    <m/>
    <m/>
    <s v="Conceptos técnicos emitidos para resolver las solicitudes de evaluación de licenciamiento ambiental"/>
    <s v="Número de conceptos técnicos realizados para resolver las solicitudes de evaluación de licenciamiento ambiental"/>
    <s v="PROYECTO DE INVERSIÓN"/>
    <n v="35"/>
    <n v="40"/>
  </r>
  <r>
    <x v="1"/>
    <x v="3"/>
    <m/>
    <m/>
    <m/>
    <m/>
    <m/>
    <s v="Porcentaje de trámites resueltos con aplicación de instrumentos del Nuevo Modelo de Licenciamiento Ambiental"/>
    <s v="Número de trámites resueltos que aplican instrumentos / Total de trámites resueltos "/>
    <s v="PLAN DE ACCIÓN"/>
    <n v="0.85"/>
    <n v="0.87"/>
  </r>
  <r>
    <x v="1"/>
    <x v="4"/>
    <s v="Solicitudes de evaluación a licencias ambientales (nuevas y modificaciones) resueltas dentro de los tiempos establecidos en la normatividad vigente"/>
    <s v="(# de actos administrativos finalizados que resuelven solicitudes de evaluación a licencias ambientales dentro de téminos del decreto 1076 /# de solicitudes de licenciamiento ambiental a atender con vencimiento de términos) * 100"/>
    <s v="PND"/>
    <n v="0.92"/>
    <n v="0.95"/>
    <s v="Porcentaje de visitas a solicitudes de evaluación (nuevas y modificaciones)efectuadas dentro de los tiempos establecidos en la normatividad vigente."/>
    <s v="(# de visitas de evaluación realizadas dentro de téminos del decreto 1076 /# de expedientes de evaluación que requieran visita con vencimiento de términos de la etapa) * 100"/>
    <s v="PLAN DE ACCIÓN"/>
    <n v="0.92"/>
    <n v="0.95"/>
  </r>
  <r>
    <x v="1"/>
    <x v="4"/>
    <m/>
    <m/>
    <m/>
    <m/>
    <m/>
    <s v="Porcentaje de Conceptos Técnicos finalizados a solicitudes de evaluación (nuevas y modificaciones) dentro de los tiempos establecidos internamente"/>
    <s v="(# de conceptos técnicos de evaluación finalizados dentro de téminos internos / # de expedientes de evaluación con vencimiento de términos de la etapa de finalización del concepto técnico) * 100"/>
    <s v="PLAN DE ACCIÓN"/>
    <n v="0.92"/>
    <s v="Por definir"/>
  </r>
  <r>
    <x v="1"/>
    <x v="4"/>
    <s v="Número de Licencias ambientales evaluadas"/>
    <s v="Número de actos administrativos que resuelven solicitudes de evaluación de licenciamiento ambiental"/>
    <s v="PROYECTO DE INVERSIÓN"/>
    <n v="36"/>
    <n v="36"/>
    <s v="Visitas técnicas de evaluación de solicitudes de licenciamiento ambiental"/>
    <s v="Número de visitas técnicas realizadas para el proceso de evaluación de licencias ambientales"/>
    <s v="PLAN DE ACCIÓN"/>
    <n v="29"/>
    <n v="30"/>
  </r>
  <r>
    <x v="1"/>
    <x v="4"/>
    <m/>
    <m/>
    <m/>
    <m/>
    <m/>
    <s v="Conceptos técnicos emitidos para resolver las solicitudes de evaluación de licenciamiento ambiental"/>
    <s v="Número de conceptos técnicos realizados para resolver las solicitudes de evaluación de licenciamiento ambiental"/>
    <s v="PROYECTO DE INVERSIÓN"/>
    <n v="34"/>
    <n v="36"/>
  </r>
  <r>
    <x v="1"/>
    <x v="4"/>
    <m/>
    <m/>
    <m/>
    <m/>
    <m/>
    <s v="Porcentaje de trámites resueltos con aplicación de instrumentos del Nuevo Modelo de Licenciamiento Ambiental"/>
    <s v="Número de trámites resueltos que aplican instrumentos / Total de trámites resueltos "/>
    <s v="PLAN DE ACCIÓN"/>
    <n v="0.85"/>
    <n v="0.87"/>
  </r>
  <r>
    <x v="1"/>
    <x v="5"/>
    <s v="Número de Licencias ambientales evaluadas"/>
    <s v="Número de actos administrativos que resuelven solicitudes de evaluación de licenciamiento ambiental"/>
    <s v="PROYECTO DE INVERSIÓN"/>
    <n v="50"/>
    <n v="52"/>
    <s v="Visitas técnicas de evaluación de solicitudes de licenciamiento ambiental"/>
    <s v="Número de visitas técnicas realizadas para el proceso de evaluación de licencias ambientales"/>
    <s v="PLAN DE ACCIÓN"/>
    <n v="40"/>
    <n v="30"/>
  </r>
  <r>
    <x v="1"/>
    <x v="5"/>
    <m/>
    <m/>
    <m/>
    <m/>
    <m/>
    <s v="Conceptos técnicos emitidos para resolver las solicitudes de evaluación de licenciamiento ambiental"/>
    <s v="Número de conceptos técnicos realizados para resolver las solicitudes de evaluación de licenciamiento ambiental"/>
    <s v="PROYECTO DE INVERSIÓN"/>
    <n v="45"/>
    <n v="47"/>
  </r>
  <r>
    <x v="1"/>
    <x v="5"/>
    <m/>
    <m/>
    <m/>
    <m/>
    <m/>
    <s v="Porcentaje de trámites resueltos con aplicación de instrumentos del Nuevo Modelo de Licenciamiento Ambiental"/>
    <s v="Número de trámites resueltos que aplican instrumentos / Total de trámites resueltos "/>
    <s v="PLAN DE ACCIÓN"/>
    <n v="0.85"/>
    <n v="0.87"/>
  </r>
  <r>
    <x v="1"/>
    <x v="5"/>
    <s v="Solicitudes de evaluación a licencias ambientales (nuevas y modificaciones) resueltas dentro de los tiempos establecidos en la normatividad vigente"/>
    <s v="(# de actos administrativos finalizados que resuelven solicitudes de evaluación a licencias ambientales dentro de téminos del decreto 1076 /# de solicitudes de licenciamiento ambiental a atender con vencimiento de términos) * 100"/>
    <s v="PND"/>
    <n v="0.92"/>
    <n v="0.95"/>
    <s v="Porcentaje de visitas a solicitudes de evaluación (nuevas y modificaciones)efectuadas dentro de los tiempos establecidos en la normatividad vigente."/>
    <s v="(# de visitas de evaluación realizadas dentro de téminos del decreto 1076 /# de expedientes de evaluación que requieran visita con vencimiento de términos de la etapa) * 100"/>
    <s v="PLAN DE ACCIÓN"/>
    <n v="0.92"/>
    <n v="0.95"/>
  </r>
  <r>
    <x v="1"/>
    <x v="5"/>
    <m/>
    <m/>
    <m/>
    <m/>
    <m/>
    <s v="Porcentaje de Conceptos Técnicos finalizados a solicitudes de evaluación (nuevas y modificaciones) dentro de los tiempos establecidos internamente"/>
    <s v="(# de conceptos técnicos de evaluación finalizados dentro de téminos internos / # de expedientes de evaluación con vencimiento de términos de la etapa de finalización del concepto técnico) * 100"/>
    <s v="PLAN DE ACCIÓN"/>
    <n v="0.92"/>
    <s v="Por definir"/>
  </r>
  <r>
    <x v="1"/>
    <x v="6"/>
    <s v="Solicitudes de evaluación a licencias ambientales (nuevas y modificaciones) resueltas dentro de los tiempos establecidos en la normatividad vigente"/>
    <s v="(# de actos administrativos finalizados que resuelven solicitudes de evaluación a licencias ambientales dentro de téminos del decreto 1076 /# de solicitudes de licenciamiento ambiental a atender con vencimiento de términos) * 100"/>
    <s v="PND"/>
    <n v="0.92"/>
    <n v="0.95"/>
    <s v="Porcentaje de visitas a solicitudes de evaluación (nuevas y modificaciones)efectuadas dentro de los tiempos establecidos en la normatividad vigente."/>
    <s v="(# de visitas de evaluación realizadas dentro de téminos del decreto 1076 /# de expedientes de evaluación que requieran visita con vencimiento de términos de la etapa) * 100"/>
    <s v="PLAN DE ACCIÓN"/>
    <n v="0.92"/>
    <n v="0.95"/>
  </r>
  <r>
    <x v="1"/>
    <x v="6"/>
    <m/>
    <m/>
    <m/>
    <m/>
    <m/>
    <s v="Porcentaje de Conceptos Técnicos finalizados a solicitudes de evaluación (nuevas y modificaciones) dentro de los tiempos establecidos internamente"/>
    <s v="(# de conceptos técnicos de evaluación finalizados dentro de téminos internos / # de expedientes de evaluación con vencimiento de términos de la etapa de finalización del concepto técnico) * 100"/>
    <s v="PLAN DE ACCIÓN"/>
    <n v="0.92"/>
    <s v="Por definir"/>
  </r>
  <r>
    <x v="1"/>
    <x v="6"/>
    <s v="Número de Licencias ambientales evaluadas"/>
    <s v="Número de actos administrativos que resuelven solicitudes de evaluación de licenciamiento ambiental"/>
    <s v="PROYECTO DE INVERSIÓN"/>
    <n v="16"/>
    <n v="18"/>
    <s v="Visitas técnicas de evaluación de solicitudes de licenciamiento ambiental"/>
    <s v="Número de visitas técnicas realizadas para el proceso de evaluación de licencias ambientales"/>
    <s v="PLAN DE ACCIÓN"/>
    <n v="14"/>
    <n v="14"/>
  </r>
  <r>
    <x v="1"/>
    <x v="6"/>
    <m/>
    <m/>
    <m/>
    <m/>
    <m/>
    <s v="Conceptos técnicos emitidos para resolver las solicitudes de evaluación de licenciamiento ambiental"/>
    <s v="Número de conceptos técnicos realizados para resolver las solicitudes de evaluación de licenciamiento ambiental"/>
    <s v="PROYECTO DE INVERSIÓN"/>
    <n v="18"/>
    <n v="19"/>
  </r>
  <r>
    <x v="1"/>
    <x v="6"/>
    <m/>
    <m/>
    <m/>
    <m/>
    <m/>
    <s v="Porcentaje de trámites resueltos con aplicación de instrumentos del Nuevo Modelo de Licenciamiento Ambiental"/>
    <s v="Número de trámites resueltos que aplican instrumentos / Total de trámites resueltos "/>
    <s v="PLAN DE ACCIÓN"/>
    <n v="0.85"/>
    <n v="0.87"/>
  </r>
  <r>
    <x v="1"/>
    <x v="7"/>
    <s v="Solicitudes de evaluación a licencias ambientales (nuevas y modificaciones) resueltas dentro de los tiempos establecidos en la normatividad vigente"/>
    <s v="(# de actos administrativos finalizados que resuelven solicitudes de evaluación a licencias ambientales dentro de téminos del decreto 1076 /# de solicitudes de licenciamiento ambiental a atender con vencimiento de términos) * 100"/>
    <s v="PND"/>
    <n v="0.92"/>
    <n v="0.95"/>
    <s v="Porcentaje de visitas a solicitudes de evaluación (nuevas y modificaciones)efectuadas dentro de los tiempos establecidos en la normatividad vigente."/>
    <s v="(# de visitas de evaluación realizadas dentro de téminos del decreto 1076 /# de expedientes de evaluación que requieran visita con vencimiento de términos de la etapa) * 100"/>
    <s v="PLAN DE ACCIÓN"/>
    <n v="0.92"/>
    <n v="0.95"/>
  </r>
  <r>
    <x v="1"/>
    <x v="7"/>
    <m/>
    <m/>
    <m/>
    <m/>
    <m/>
    <s v="Porcentaje de Conceptos Técnicos finalizados a solicitudes de evaluación (nuevas y modificaciones) dentro de los tiempos establecidos internamente"/>
    <s v="(# de conceptos técnicos de evaluación finalizados dentro de téminos internos / # de expedientes de evaluación con vencimiento de términos de la etapa de finalización del concepto técnico) * 100"/>
    <s v="PLAN DE ACCIÓN"/>
    <n v="0.92"/>
    <s v="Por definir"/>
  </r>
  <r>
    <x v="1"/>
    <x v="7"/>
    <s v="Número de Licencias ambientales evaluadas"/>
    <s v="Número de actos administrativos que resuelven solicitudes de evaluación de licenciamiento ambiental"/>
    <s v="PROYECTO DE INVERSIÓN"/>
    <n v="265"/>
    <n v="265"/>
    <s v="Visitas técnicas de evaluación de solicitudes de licenciamiento ambiental"/>
    <s v="Número de visitas técnicas realizadas para el proceso de evaluación de licencias ambientales"/>
    <s v="PLAN DE ACCIÓN"/>
    <n v="6"/>
    <n v="6"/>
  </r>
  <r>
    <x v="1"/>
    <x v="7"/>
    <m/>
    <m/>
    <m/>
    <m/>
    <m/>
    <s v="Conceptos técnicos emitidos para resolver las solicitudes de evaluación de licenciamiento ambiental"/>
    <s v="Número de conceptos técnicos realizados para resolver las solicitudes de evaluación de licenciamiento ambiental"/>
    <s v="PROYECTO DE INVERSIÓN"/>
    <n v="265"/>
    <n v="265"/>
  </r>
  <r>
    <x v="1"/>
    <x v="7"/>
    <m/>
    <m/>
    <m/>
    <m/>
    <m/>
    <s v="Porcentaje de trámites resueltos con aplicación de instrumentos del Nuevo Modelo de Licenciamiento Ambiental"/>
    <s v="Número de trámites resueltos que aplican instrumentos / Total de trámites resueltos "/>
    <s v="PLAN DE ACCIÓN"/>
    <n v="0.85"/>
    <n v="0.87"/>
  </r>
  <r>
    <x v="1"/>
    <x v="8"/>
    <s v="Solicitudes de evaluación a licencias ambientales (nuevas y modificaciones) resueltas dentro de los tiempos establecidos en la normatividad vigente"/>
    <s v="(# de actos administrativos finalizados que resuelven solicitudes de evaluación a licencias ambientales dentro de téminos del decreto 1076 /# de solicitudes de licenciamiento ambiental a atender con vencimiento de términos) * 100"/>
    <s v="PND"/>
    <n v="0.92"/>
    <n v="0.95"/>
    <m/>
    <m/>
    <m/>
    <m/>
    <m/>
  </r>
  <r>
    <x v="1"/>
    <x v="8"/>
    <s v="Porcentaje de Recursos de Reposición resueltos oportunamente"/>
    <s v="(# de actos administrativos finalizados que resuelven recursos de reposición en términos/Total de Recursos de Reposición con vencimiento de términos) * 100"/>
    <s v="PLAN DE ACCIÓN"/>
    <s v="N/A"/>
    <n v="0.7"/>
    <m/>
    <m/>
    <m/>
    <m/>
    <m/>
  </r>
  <r>
    <x v="1"/>
    <x v="8"/>
    <s v="Número de Licencias ambientales evaluadas"/>
    <s v="Número de actos administrativos que resuelven solicitudes de evaluación de licenciamiento ambiental"/>
    <s v="PROYECTO DE INVERSIÓN"/>
    <n v="412"/>
    <n v="416"/>
    <s v="Visitas técnicas de evaluación de solicitudes de licenciamiento ambiental"/>
    <s v="Número de visitas técnicas realizadas para el proceso de evaluación de licencias ambientales"/>
    <s v="PLAN DE ACCIÓN"/>
    <n v="119"/>
    <n v="110"/>
  </r>
  <r>
    <x v="1"/>
    <x v="8"/>
    <m/>
    <s v="Número de actos administrativos que resuelven solicitudes de evaluación de licenciamiento ambiental"/>
    <m/>
    <n v="412"/>
    <m/>
    <s v="Conceptos técnicos de seguimiento a licencias ambientales"/>
    <s v="Número de Conceptos técnicos de seguimiento a licencias ambientales"/>
    <s v="PROYECTO DE INVERSIÓN"/>
    <n v="397"/>
    <n v="407"/>
  </r>
  <r>
    <x v="1"/>
    <x v="8"/>
    <m/>
    <s v="Número de actos administrativos que resuelven solicitudes de evaluación de licenciamiento ambiental"/>
    <m/>
    <n v="412"/>
    <m/>
    <s v="Porcentaje de trámites resueltos con aplicación de instrumentos del Nuevo Modelo de Licenciamiento Ambiental"/>
    <s v="Número de trámites resueltos que aplican instrumentos / Total de trámites resueltos "/>
    <s v="PLAN DE ACCIÓN"/>
    <n v="0.85"/>
    <n v="0.87"/>
  </r>
  <r>
    <x v="1"/>
    <x v="8"/>
    <s v="Planes institucionales implementados - Implementación de la estrategia de evaluación de licenciamiento ambiental"/>
    <s v="Número de actividades ejecutadas del plan de trabajo establecido / Total de actividades programadas del plan de trabajo"/>
    <s v="PROYECTO DE INVERSIÓN"/>
    <n v="0.24"/>
    <s v="Por definir"/>
    <m/>
    <m/>
    <m/>
    <m/>
    <m/>
  </r>
  <r>
    <x v="1"/>
    <x v="9"/>
    <s v="Porcentaje de cambios menores no reglados resueltos oportunamente"/>
    <s v="(Número de Cambios menores no reglados resueltos en términos /Total de Cambios menores no reglados con vencimiento de términos) * 100"/>
    <s v="PLAN DE ACCIÓN"/>
    <n v="0.95"/>
    <n v="0.95"/>
    <m/>
    <m/>
    <m/>
    <m/>
    <m/>
  </r>
  <r>
    <x v="1"/>
    <x v="9"/>
    <s v="Porcentaje de VPD con respuesta oportuna"/>
    <s v="(Numero VPD finalizados en términos / Número de VPD con vencimiento de términos)*100"/>
    <s v="PLAN DE ACCIÓN"/>
    <n v="0.85"/>
    <n v="0.85"/>
    <m/>
    <m/>
    <m/>
    <m/>
    <m/>
  </r>
  <r>
    <x v="1"/>
    <x v="9"/>
    <s v="Porcentaje de proyectos en evaluación revisados desde el componente de compensación e inversión del 1%"/>
    <s v="(Numero de conceptos técnicos numerados que incluyen el componente de compensación e inversión del 1% en etapa de evaluación / Total de conceptos técnicos de evaluación revisados por profesionales del equipo de Compensación e Inversión del 1%) * 100"/>
    <s v="PLAN DE ACCIÓN"/>
    <n v="0.95"/>
    <n v="0.95"/>
    <m/>
    <m/>
    <m/>
    <m/>
    <m/>
  </r>
  <r>
    <x v="1"/>
    <x v="9"/>
    <s v="Porcentaje de Conceptos técnicos de evaluación que incluyen el componente de Riesgos y Contingencias"/>
    <s v="(Numero de Conceptos técnicos de evaluación finalizados que incluyen el componente de Riesgos y Contingencias en etapa de evaluación /Total de conceptos técnicos de evaluación revisados por profesionales de Riesgos y Contingencias) * 100"/>
    <s v="PLAN DE ACCIÓN"/>
    <n v="0.95"/>
    <n v="0.95"/>
    <m/>
    <m/>
    <m/>
    <m/>
    <m/>
  </r>
  <r>
    <x v="1"/>
    <x v="9"/>
    <s v="Porcentaje de Conceptos técnicos de evaluación que incluyen el componente de Valoración Económica"/>
    <s v="(Numero de conceptos técnicos de evaluación finalizados que incluyen el componente de valoración económica en etapa de evaluación /Total de conceptos técnicos de evaluación revisados por profesionales de Valoración Económica) * 100"/>
    <s v="PLAN DE ACCIÓN"/>
    <n v="0.95"/>
    <n v="0.95"/>
    <m/>
    <m/>
    <m/>
    <m/>
    <m/>
  </r>
  <r>
    <x v="1"/>
    <x v="9"/>
    <s v="Porcentaje de Zonificaciones de Manejo Ambiental generadas"/>
    <s v="(Número de Zonificaciones de Manejo generadas / Número de Zonificaciones de Manejo solicitadas)*100"/>
    <s v="PLAN DE ACCIÓN"/>
    <s v="N/A"/>
    <n v="0.95"/>
    <m/>
    <m/>
    <m/>
    <m/>
    <m/>
  </r>
  <r>
    <x v="1"/>
    <x v="9"/>
    <s v="Porcentaje de autos de inicio emitidos oportunamente"/>
    <s v="(Número de Autos de inicio emitidos 8 DH posterior a la VPD aprobada / Total de Autos emitidos)*100"/>
    <s v="PLAN DE ACCIÓN"/>
    <s v="N/A"/>
    <s v="Por definir"/>
    <m/>
    <m/>
    <m/>
    <m/>
    <m/>
  </r>
  <r>
    <x v="2"/>
    <x v="10"/>
    <s v="Actos administrativos expedidos en procesos sancionatorios ambientales competencia de ANLA"/>
    <s v="No. Actos Administrativos sancionatorios firmados de competencia de ANLA"/>
    <s v="PROYECTO DE INVERSIÓN"/>
    <n v="685"/>
    <n v="870"/>
    <s v="Conceptos técnicos sancionatorios emitidos ( No. de actos administrativos firmados en procesos sancionatorios ambientales de competencia de la ANLA acogiendo conceptos técnicos de inicio y/o medida preventiva )"/>
    <s v="No. de actos administrativos firmados en procesos sancionatorios ambientales de competencia de la ANLA acogiendo conceptos técnicos de inicio y/o medida preventiva que cumplan con los criterios para tal fin"/>
    <s v="PROYECTO DE INVERSIÓN"/>
    <n v="300"/>
    <n v="300"/>
  </r>
  <r>
    <x v="2"/>
    <x v="10"/>
    <m/>
    <m/>
    <m/>
    <m/>
    <m/>
    <s v="Número de Decisiones de fondo"/>
    <s v="No. de actos administrativos de decisiones de fondo firmados en procesos sancionatorios ambientales de competencia de la ANLA"/>
    <s v="PLAN DE ACCIÓN"/>
    <n v="70"/>
    <n v="70"/>
  </r>
  <r>
    <x v="2"/>
    <x v="10"/>
    <m/>
    <m/>
    <m/>
    <m/>
    <m/>
    <s v="Actos administrativos de impulso procesal y/o demás requeridos en los procesos Sancionatorios Ambientales"/>
    <s v="No. de actos administrativos firmados de impulso procesal y/o demás requeridos en los procesos Sancionatorios Ambientales de competencia de la ANLA "/>
    <s v="PLAN DE ACCIÓN"/>
    <n v="315"/>
    <n v="500"/>
  </r>
  <r>
    <x v="2"/>
    <x v="10"/>
    <s v="Porcentaje de solicitudes de información resueltas oportunamente"/>
    <s v="(No. de solicitudes resueltas oportunamente/ No. de solicitudes que se encuentren para responder dentro del periodo)*100"/>
    <s v="PLAN DE ACCIÓN"/>
    <n v="1"/>
    <n v="1"/>
    <m/>
    <m/>
    <m/>
    <m/>
    <m/>
  </r>
  <r>
    <x v="2"/>
    <x v="10"/>
    <s v="Porcentaje de reducción en el tiempo de respuesta a los recursos de reposición interpuestos a las decisiones de fondo_x000a_"/>
    <s v="(No. De recursos de reposición resueltos en el termino de acuerdo a la meta establecida para cada vigencia/ total de recursos resueltos en la vigencia)*100"/>
    <s v="PLAN DE ACCIÓN_x000a_(INDICADOR DE IMPACTO)"/>
    <s v="N.A"/>
    <n v="1"/>
    <m/>
    <m/>
    <m/>
    <m/>
    <m/>
  </r>
  <r>
    <x v="2"/>
    <x v="11"/>
    <s v="Porcentaje de cartera coactiva recuperada en la vigencia 2021"/>
    <s v="Total recaudo en banco de cartera coactiva"/>
    <s v="PLAN DE ACCIÓN"/>
    <n v="1"/>
    <n v="1"/>
    <s v="Porcentaje de recaudo en banco cartera coactiva"/>
    <s v="Total recaudo en banco de cartera coactiva/ meta establecida para la vigencia"/>
    <s v="PLAN DE ACCIÓN"/>
    <n v="0.3"/>
    <n v="0.2"/>
  </r>
  <r>
    <x v="2"/>
    <x v="11"/>
    <m/>
    <m/>
    <m/>
    <m/>
    <m/>
    <s v="Porcentaje de recaudo en banco cartera persuasiva"/>
    <s v="Total recaudo en banco de cartera persuasiva / meta establecida para la vigencia"/>
    <s v="PLAN DE ACCIÓN"/>
    <n v="0.6"/>
    <n v="0.7"/>
  </r>
  <r>
    <x v="2"/>
    <x v="12"/>
    <s v="Tasa de éxito procesal"/>
    <s v="Número de procesos en contra de la entidad terminados (ejecutoriado) con fallo favorable / Total numero de procesos en contra de la entidad terminados"/>
    <s v="PLAN DE ACCIÓN"/>
    <n v="0.85"/>
    <n v="0.85"/>
    <m/>
    <m/>
    <m/>
    <m/>
    <m/>
  </r>
  <r>
    <x v="2"/>
    <x v="13"/>
    <s v="_x0009_Número de propuestas de mejoras normativas"/>
    <s v="Número de propuestas de mejorar normativas realizadas"/>
    <s v="PLAN DE ACCIÓN"/>
    <n v="2"/>
    <n v="1"/>
    <m/>
    <m/>
    <m/>
    <m/>
    <m/>
  </r>
  <r>
    <x v="2"/>
    <x v="11"/>
    <s v="Porcentaje de conceptos jurídicos resueltos en atención a consultas internas"/>
    <s v="Número de conceptos jurídicos resueltos/ Número de consultas jurídicas internas solicitadas y que se encuentren para responder dentro del periodo"/>
    <s v="PLAN DE ACCIÓN"/>
    <n v="1"/>
    <n v="1"/>
    <m/>
    <m/>
    <m/>
    <m/>
    <m/>
  </r>
  <r>
    <x v="3"/>
    <x v="14"/>
    <s v="Porcentaje de satisfacción de capacitaciones a los colaboradores como acciones preventivas "/>
    <s v="Porcentaje de satisfacción alcanzado por los colaboradores capacitados en acciones preventivas"/>
    <s v="PLAN DE ACCIÓN"/>
    <n v="1"/>
    <n v="1"/>
    <m/>
    <m/>
    <m/>
    <m/>
    <m/>
  </r>
  <r>
    <x v="3"/>
    <x v="14"/>
    <s v="Porcentaje de trámite de actuaciones disciplinarias impuldas dentro de los términos legales"/>
    <s v="Número total de procesos impulsados en términos / Número total de procesos a impulsar"/>
    <s v="PLAN DE ACCIÓN"/>
    <n v="1"/>
    <n v="1"/>
    <m/>
    <m/>
    <m/>
    <m/>
    <m/>
  </r>
  <r>
    <x v="3"/>
    <x v="14"/>
    <s v="Politica implementada - Implementación de la política de prevención de faltas disciplinarias de la entidad"/>
    <s v="Número de actividades ejecutadas del plan de trabajo establecido / Total de actividades programadas del plan de trabajo"/>
    <s v="PLAN DE ACCIÓN"/>
    <n v="1"/>
    <n v="1"/>
    <s v="Porcentaje de implementacion de la línea de ética"/>
    <s v="Número de actividades ejecutadas en la implementación / Total de actividades programadas para la implementación"/>
    <s v="PLAN DE ACCIÓN"/>
    <n v="1"/>
    <n v="1"/>
  </r>
  <r>
    <x v="4"/>
    <x v="15"/>
    <s v="Auditorías realizadas"/>
    <s v="Número auditorías realizadas"/>
    <s v="PROYECTO DE INVERSIÓN_x000a_LEGADO"/>
    <n v="1"/>
    <n v="1"/>
    <m/>
    <m/>
    <m/>
    <m/>
    <m/>
  </r>
  <r>
    <x v="4"/>
    <x v="15"/>
    <s v="Porcentaje de efectividad en el seguimiento y control del Plan de Acción Institucional"/>
    <s v="A-Avance del Plan de Acción Institucional (0,75) B-Avance del plan de trabajo de las acciones de mejora resultado de la evaluación 2021 (0,15) C-Reducción de modificaciones y ajustes efectuados al PAI 2022(0,10)  _x000a_%=∑[A(0,75)+B(0.15)+C(0,10)]"/>
    <s v="PLAN DE ACCIÓN_x000a_"/>
    <m/>
    <s v="Por definir"/>
    <m/>
    <m/>
    <m/>
    <m/>
    <m/>
  </r>
  <r>
    <x v="4"/>
    <x v="15"/>
    <s v="Porcentaje de avance de seguimiento al Plan Estratégico Institucional (PEI)"/>
    <s v="Número de acciones realizadas del plan de trabajo/ Número de acciones programadas en el plan de trabajo"/>
    <s v="PLAN DE ACCIÓN"/>
    <n v="1"/>
    <n v="1"/>
    <m/>
    <m/>
    <m/>
    <m/>
    <m/>
  </r>
  <r>
    <x v="4"/>
    <x v="15"/>
    <s v="Sistema de gestión implementado"/>
    <s v="Número de sistemas de gestión implementados"/>
    <s v="PROYECTO DE INVERSIÓN"/>
    <n v="1"/>
    <n v="1"/>
    <s v="Porcentaje De Avance En La Implementación De Sistemas De Calidad De La Gestión"/>
    <s v="âˆ‘= Suma de todos los procesos programadas desde 1 hasta n (i); \\nwi= peso porcentual para cada proceso; Xi= Valor del proceso"/>
    <s v="PLAN DE ACCIÓN"/>
    <n v="1"/>
    <n v="1"/>
  </r>
  <r>
    <x v="4"/>
    <x v="15"/>
    <s v="Porcentaje de avance en la implementación de los planes de acción del MIPG"/>
    <s v="âˆ‘= Suma de todos los procesos programados desde 1 hasta n (i); \\nwi= peso porcentual para cada proceso; Xi= Valor del proceso"/>
    <s v="PLAN DE ACCIÓN"/>
    <n v="1"/>
    <n v="1"/>
    <s v="Índice de lucha contra la corrupción"/>
    <s v="Por Definir metodología de medición "/>
    <s v="PLAN DE ACCIÓN_x000a_IMPACTO"/>
    <s v="0.85"/>
    <s v="0.87"/>
  </r>
  <r>
    <x v="4"/>
    <x v="15"/>
    <m/>
    <m/>
    <m/>
    <m/>
    <m/>
    <m/>
    <m/>
    <m/>
    <m/>
    <m/>
  </r>
  <r>
    <x v="4"/>
    <x v="15"/>
    <m/>
    <m/>
    <m/>
    <m/>
    <m/>
    <s v="Índice de desempeño institucional"/>
    <s v="Avance alcanzado por la entidad en el IDI"/>
    <s v="PLAN DE ACCIÓN"/>
    <n v="88"/>
    <n v="90"/>
  </r>
  <r>
    <x v="4"/>
    <x v="15"/>
    <s v="Porcentaje de transformación de conocimiento"/>
    <s v="Número de acciones del inventario de conocimiento tácito efectuadas / Total de acciones del inventario de conocimiento tácito)"/>
    <s v="PLAN DE ACCIÓN_x000a_IMPACTO"/>
    <m/>
    <n v="1"/>
    <m/>
    <m/>
    <m/>
    <m/>
    <m/>
  </r>
  <r>
    <x v="4"/>
    <x v="15"/>
    <s v="Índice de gestión del cambio"/>
    <s v=" ∑((a1Resultados ADKAR)+ (a2Resultados Stakeholder)+(a3Resultados Metodologia LEAN))/n"/>
    <s v="PLAN DE ACCIÓN_x000a_IMPACTO"/>
    <s v="N.A"/>
    <s v="En formulación"/>
    <m/>
    <m/>
    <m/>
    <m/>
    <m/>
  </r>
  <r>
    <x v="4"/>
    <x v="15"/>
    <s v="Porcentaje de avance en la elaboración de indicadores de impacto de la entidad"/>
    <s v="Numero de indicadores elaborados /Número de indicadores a fórmular en la vigencia"/>
    <s v="PLAN DE ACCIÓN"/>
    <m/>
    <n v="1"/>
    <m/>
    <m/>
    <m/>
    <m/>
    <m/>
  </r>
  <r>
    <x v="4"/>
    <x v="15"/>
    <s v="Número de Documentos de planeación con seguimiento realizado"/>
    <s v="Número de seguimientos de análisis de información sectorial elaborados y socializados por la OAP"/>
    <s v="PROYECTO DE INVERSIÓN"/>
    <m/>
    <n v="15"/>
    <m/>
    <m/>
    <m/>
    <m/>
    <m/>
  </r>
  <r>
    <x v="4"/>
    <x v="15"/>
    <s v="Porcentaje de avance del plan de trabajo para la elaboración de estudios económicos, sociales y ambientales"/>
    <s v="Número de estudios elaborados/ número de estudios programados"/>
    <s v="PLAN DE ACCIÓN (IMPACTO)"/>
    <s v="N.A"/>
    <n v="1"/>
    <m/>
    <m/>
    <m/>
    <m/>
    <m/>
  </r>
  <r>
    <x v="4"/>
    <x v="15"/>
    <s v="Porcentaje de implementación del Plan Anticorrupción y de Atención al Ciudadano - PAAC"/>
    <s v="% avance del Plan anticorrupción y atención al ciudadano (PAAC)"/>
    <s v="PLAN DE ACCIÓN"/>
    <m/>
    <s v="Por definir"/>
    <m/>
    <m/>
    <m/>
    <m/>
    <m/>
  </r>
  <r>
    <x v="5"/>
    <x v="16"/>
    <s v="Número de Proyectos licenciados con seguimiento realizado"/>
    <s v="Número de actos administrativos que acogen el seguimiento realizado a los proyectos licenciados"/>
    <s v="PROYECTO DE INVERSIÓN"/>
    <n v="245"/>
    <s v="201 (con personal actual según complejidad)_x000a__x000a_276 (cobertura 100%) _x000a__x000a_303 (con mín. 2 seguimientos a IDA Deficiente"/>
    <s v="Visitas técnicas de seguimiento a proyectos con licenciamiento ambiental"/>
    <s v="Número de Visitas técnicas de seguimiento a proyectos con licenciamiento ambiental"/>
    <s v="PLAN DE ACCIÓN"/>
    <n v="183"/>
    <s v="164 (con personal actual según complejidad)_x000a__x000a_232 (cobertura 100%) _x000a__x000a_259 (con mín. 2 seguimientos a IDA Deficiente"/>
  </r>
  <r>
    <x v="5"/>
    <x v="16"/>
    <m/>
    <m/>
    <m/>
    <n v="245"/>
    <m/>
    <s v="Conceptos técnicos de seguimiento con visita realizado a proyectos programados en la vigencia actual"/>
    <s v="Número de conceptos técnicos de seguimiento con visita aprobados en la vigencia actual"/>
    <s v="PROYECTO DE INVERSIÓN"/>
    <n v="183"/>
    <s v="164 (con personal actual según complejidad)_x000a__x000a_232 (cobertura 100%) _x000a__x000a_259 (con mín. 2 seguimientos a IDA Deficiente"/>
  </r>
  <r>
    <x v="5"/>
    <x v="16"/>
    <m/>
    <m/>
    <m/>
    <n v="245"/>
    <m/>
    <s v="Conceptos técnicos de seguimiento documental de proyectos priorizados en la vigencia actual"/>
    <s v="Número de conceptos técnicos de seguimiento documental aprobados en la vigencia actual"/>
    <s v="PROYECTO DE INVERSIÓN"/>
    <n v="62"/>
    <s v="37 (con personal actual según complejidad)_x000a__x000a_44 (cobertura 100%) _x000a__x000a_44 (con mín. 2 seguimientos a IDA Deficiente"/>
  </r>
  <r>
    <x v="5"/>
    <x v="16"/>
    <m/>
    <m/>
    <m/>
    <n v="245"/>
    <m/>
    <s v="Porcentaje de seguimientos de licenciamiento ambiental con oralidad"/>
    <s v="(Número de seguimientos finalizados con oralidad / Número total de seguimientos de licenciamiento ambiental realizados)*100"/>
    <s v="PLAN DE ACCIÓN"/>
    <n v="0.54"/>
    <s v="75% (con personal actual según complejidad)_x000a__x000a_60% (cobertura 100%) _x000a__x000a_55% (con mín. 2 seguimientos a IDA Deficiente"/>
  </r>
  <r>
    <x v="5"/>
    <x v="16"/>
    <m/>
    <m/>
    <m/>
    <n v="245"/>
    <m/>
    <s v="Porcentaje de implementación de instrumentos que aplican en el proceso de seguimiento ambiental"/>
    <s v="Número de conceptos técnicos finalizados que implementaron instrumentos generados por SIPTA/ Número de seguimientos realizados durante la vigencia a los que aplican instrumentos generados por SIPTA"/>
    <s v="PLAN DE ACCIÓN"/>
    <n v="0.2"/>
    <n v="0.7"/>
  </r>
  <r>
    <x v="5"/>
    <x v="17"/>
    <s v="Número de Proyectos licenciados con seguimiento realizado"/>
    <s v="Número de actos administrativos que acogen el seguimiento realizado a los proyectos licenciados"/>
    <s v="PROYECTO DE INVERSIÓN"/>
    <n v="412"/>
    <s v="372 (con personal actual según complejidad)_x000a__x000a_402 (cobertura 100%) _x000a__x000a_439 (con mín. 2 seguimientos a IDA Deficiente"/>
    <s v="Conceptos técnicos de seguimiento con visita realizado a proyectos programados en la vigencia actual"/>
    <s v="Número de conceptos técnicos de seguimiento con visita aprobados en la vigencia actual"/>
    <s v="PROYECTO DE INVERSIÓN"/>
    <n v="364"/>
    <s v="354 (con personal actual según complejidad)_x000a__x000a_383 (cobertura 100%) _x000a__x000a_420 (con mín. 2 seguimientos a IDA Deficiente"/>
  </r>
  <r>
    <x v="5"/>
    <x v="17"/>
    <m/>
    <m/>
    <m/>
    <m/>
    <m/>
    <s v="Conceptos técnicos de seguimiento documental de proyectos priorizados en la vigencia actual"/>
    <s v="Número de conceptos técnicos de seguimiento documental aprobados en la vigencia actual"/>
    <s v="PROYECTO DE INVERSIÓN"/>
    <n v="48"/>
    <s v="18 (con personal actual según complejidad)_x000a__x000a_19 (cobertura 100%) _x000a__x000a_19 (con mín. 2 seguimientos a IDA Deficiente"/>
  </r>
  <r>
    <x v="5"/>
    <x v="17"/>
    <m/>
    <m/>
    <m/>
    <m/>
    <m/>
    <s v="Visitas técnicas de seguimiento a proyectos con licenciamiento ambiental"/>
    <s v="Número de Visitas técnicas de seguimiento a proyectos con licenciamiento ambiental"/>
    <s v="PLAN DE ACCIÓN"/>
    <n v="364"/>
    <s v="354 (con personal actual según complejidad)_x000a__x000a_383 (cobertura 100%) _x000a__x000a_420 (con mín. 2 seguimientos a IDA Deficiente"/>
  </r>
  <r>
    <x v="5"/>
    <x v="17"/>
    <m/>
    <m/>
    <m/>
    <m/>
    <m/>
    <s v="Porcentaje de seguimientos de licenciamiento ambiental con oralidad"/>
    <s v="(Número de seguimientos finalizados con oralidad / Número total de seguimientos de licenciamiento ambiental realizados)*100"/>
    <s v="PLAN DE ACCIÓN"/>
    <n v="0.54"/>
    <s v="75% (con personal actual según complejidad)_x000a__x000a_60% (cobertura 100%) _x000a__x000a_55% (con mín. 2 seguimientos a IDA Deficiente"/>
  </r>
  <r>
    <x v="5"/>
    <x v="17"/>
    <m/>
    <m/>
    <m/>
    <m/>
    <m/>
    <s v="Porcentaje de implementación de instrumentos que aplican en el proceso de seguimiento ambiental"/>
    <s v="Número de conceptos técnicos finalizados que implementaron instrumentos generados por SIPTA/ Número de seguimientos realizados durante la vigencia a los que aplican instrumentos generados por SIPTA"/>
    <s v="PLAN DE ACCIÓN"/>
    <n v="0.2"/>
    <n v="0.7"/>
  </r>
  <r>
    <x v="5"/>
    <x v="18"/>
    <s v="Número de Proyectos licenciados con seguimiento realizado"/>
    <s v="Número de actos administrativos que acogen el seguimiento realizado a los proyectos licenciados"/>
    <s v="PROYECTO DE INVERSIÓN"/>
    <n v="298"/>
    <s v="220 (con personal actual según complejidad)_x000a__x000a_290 (cobertura 100%) _x000a__x000a_339 (con mín. 2 seguimientos a IDA Deficiente"/>
    <s v="Visitas técnicas de seguimiento a proyectos con licenciamiento ambiental"/>
    <s v="Número de Visitas técnicas de seguimiento a proyectos con licenciamiento ambiental"/>
    <s v="PLAN DE ACCIÓN"/>
    <n v="212"/>
    <s v="193 (con personal actual según complejidad)_x000a__x000a_260 (cobertura 100%) _x000a__x000a_309 (con mín. 2 seguimientos a IDA Deficiente"/>
  </r>
  <r>
    <x v="5"/>
    <x v="18"/>
    <m/>
    <m/>
    <m/>
    <n v="298"/>
    <m/>
    <s v="Conceptos técnicos de seguimiento con visita realizado a proyectos programados en la vigencia actual"/>
    <s v="Número de conceptos técnicos de seguimiento con visita aprobados en la vigencia actual"/>
    <s v="PROYECTO DE INVERSIÓN"/>
    <n v="212"/>
    <s v="193 (con personal actual según complejidad)_x000a__x000a_260 (cobertura 100%) _x000a__x000a_309 (con mín. 2 seguimientos a IDA Deficiente"/>
  </r>
  <r>
    <x v="5"/>
    <x v="18"/>
    <m/>
    <m/>
    <m/>
    <n v="298"/>
    <m/>
    <s v="Conceptos técnicos de seguimiento documental de proyectos priorizados en la vigencia actual"/>
    <s v="Número de conceptos técnicos de seguimiento documental aprobados en la vigencia actual"/>
    <s v="PROYECTO DE INVERSIÓN"/>
    <n v="86"/>
    <s v="27 (con personal actual según complejidad)_x000a__x000a_30 (cobertura 100%) _x000a__x000a_30 (con mín. 2 seguimientos a IDA Deficiente"/>
  </r>
  <r>
    <x v="5"/>
    <x v="18"/>
    <m/>
    <m/>
    <m/>
    <n v="298"/>
    <m/>
    <s v="Porcentaje de seguimientos de licenciamiento ambiental con oralidad"/>
    <s v="(Número de seguimientos finalizados con oralidad / Número total de seguimientos de licenciamiento ambiental realizados)*100"/>
    <s v="PLAN DE ACCIÓN"/>
    <n v="0.54"/>
    <s v="75% (con personal actual según complejidad)_x000a__x000a_60% (cobertura 100%) _x000a__x000a_55% (con mín. 2 seguimientos a IDA Deficiente"/>
  </r>
  <r>
    <x v="5"/>
    <x v="18"/>
    <m/>
    <m/>
    <m/>
    <n v="298"/>
    <m/>
    <s v="Porcentaje de implementación de instrumentos que aplican en el proceso de seguimiento ambiental"/>
    <s v="Número de conceptos técnicos finalizados que implementaron instrumentos generados por SIPTA/ Número de seguimientos realizados durante la vigencia a los que aplican instrumentos generados por SIPTA"/>
    <s v="PLAN DE ACCIÓN"/>
    <n v="0.2"/>
    <n v="0.7"/>
  </r>
  <r>
    <x v="5"/>
    <x v="19"/>
    <s v="Número de Proyectos licenciados con seguimiento realizado"/>
    <s v="Número de actos administrativos que acogen el seguimiento realizado a los proyectos licenciados"/>
    <s v="PROYECTO DE INVERSIÓN"/>
    <n v="332"/>
    <s v="335 (con personal actual según complejidad)_x000a__x000a_459 (cobertura 100%) _x000a__x000a_531 (con mín. 2 seguimientos a IDA Deficiente"/>
    <s v="Visitas técnicas de seguimiento a proyectos con licenciamiento ambiental"/>
    <s v="Número de Visitas técnicas de seguimiento a proyectos con licenciamiento ambiental"/>
    <s v="PLAN DE ACCIÓN"/>
    <n v="257"/>
    <s v="315 (con personal actual según complejidad)_x000a__x000a_434 (cobertura 100%) _x000a__x000a_506 (con mín. 2 seguimientos a IDA Deficiente"/>
  </r>
  <r>
    <x v="5"/>
    <x v="19"/>
    <m/>
    <m/>
    <m/>
    <n v="332"/>
    <m/>
    <s v="Conceptos técnicos de seguimiento con visita realizado a proyectos programados en la vigencia actual"/>
    <s v="Número de conceptos técnicos de seguimiento con visita aprobados en la vigencia actual"/>
    <s v="PROYECTO DE INVERSIÓN"/>
    <n v="257"/>
    <s v="315 (con personal actual según complejidad)_x000a__x000a_434 (cobertura 100%) _x000a__x000a_506 (con mín. 2 seguimientos a IDA Deficiente"/>
  </r>
  <r>
    <x v="5"/>
    <x v="19"/>
    <m/>
    <m/>
    <m/>
    <n v="332"/>
    <m/>
    <s v="Conceptos técnicos de seguimiento documental de proyectos priorizados en la vigencia actual"/>
    <s v="Número de conceptos técnicos de seguimiento documental aprobados en la vigencia actual"/>
    <s v="PROYECTO DE INVERSIÓN"/>
    <n v="75"/>
    <s v="20 (con personal actual según complejidad)_x000a__x000a_25 (cobertura 100%) _x000a__x000a_25 (con mín. 2 seguimientos a IDA Deficiente"/>
  </r>
  <r>
    <x v="5"/>
    <x v="19"/>
    <m/>
    <m/>
    <m/>
    <n v="332"/>
    <m/>
    <s v="Porcentaje de seguimientos de licenciamiento ambiental con oralidad"/>
    <s v="(Número de seguimientos finalizados con oralidad / Número total de seguimientos de licenciamiento ambiental realizados)*100"/>
    <s v="PLAN DE ACCIÓN"/>
    <n v="0.54"/>
    <s v="75% (con personal actual según complejidad)_x000a__x000a_60% (cobertura 100%) _x000a__x000a_55% (con mín. 2 seguimientos a IDA Deficiente"/>
  </r>
  <r>
    <x v="5"/>
    <x v="19"/>
    <m/>
    <m/>
    <m/>
    <n v="332"/>
    <m/>
    <s v="Porcentaje de implementación de instrumentos que aplican en el proceso de seguimiento ambiental"/>
    <s v="Número de conceptos técnicos finalizados que implementaron instrumentos generados por SIPTA/ Número de seguimientos realizados durante la vigencia a los que aplican instrumentos generados por SIPTA"/>
    <s v="PLAN DE ACCIÓN"/>
    <n v="0.2"/>
    <n v="0.7"/>
  </r>
  <r>
    <x v="5"/>
    <x v="20"/>
    <s v="Número de Proyectos licenciados con seguimiento realizado"/>
    <s v="Número de actos administrativos que acogen el seguimiento realizado a los proyectos licenciados"/>
    <s v="PROYECTO DE INVERSIÓN"/>
    <n v="1584"/>
    <n v="1569"/>
    <s v="Conceptos técnicos de seguimiento de proyectos priorizados en la vigencia actual"/>
    <s v="Número de conceptos técnicos de seguimiento finalizados en la vigencia actual"/>
    <s v="PROYECTO DE INVERSIÓN"/>
    <n v="1584"/>
    <n v="1569"/>
  </r>
  <r>
    <x v="5"/>
    <x v="21"/>
    <s v="Número de Proyectos licenciados con seguimiento realizado"/>
    <s v="Número de actos administrativos que acogen el seguimiento realizado a los proyectos licenciados"/>
    <s v="PROYECTO DE INVERSIÓN"/>
    <n v="2871"/>
    <s v="2697 (con personal actual según complejidad)_x000a__x000a_2996 (cobertura 100%) _x000a__x000a_3181 (con mín. 2 seguimientos a IDA Deficiente"/>
    <s v="Visitas técnicas de seguimiento a proyectos con licenciamiento ambiental"/>
    <s v="Número de Visitas técnicas de seguimiento a proyectos con licenciamiento ambiental"/>
    <s v="PLAN DE ACCIÓN"/>
    <n v="1016"/>
    <s v="1026 (con personal actual según complejidad)_x000a__x000a_1309 (cobertura 100%) _x000a__x000a_1494 (con mín. 2 seguimientos a IDA Deficiente"/>
  </r>
  <r>
    <x v="5"/>
    <x v="21"/>
    <m/>
    <m/>
    <m/>
    <m/>
    <m/>
    <s v="Conceptos técnicos de seguimiento a licencias ambientales"/>
    <s v="Número de Conceptos técnicos de seguimiento a licencias ambientales"/>
    <s v="PROYECTO DE INVERSIÓN"/>
    <n v="2871"/>
    <s v="2697 (con personal actual según complejidad)_x000a__x000a_2996 (cobertura 100%) _x000a__x000a_3181 (con mín. 2 seguimientos a IDA Deficiente"/>
  </r>
  <r>
    <x v="5"/>
    <x v="21"/>
    <m/>
    <m/>
    <m/>
    <m/>
    <m/>
    <s v="Porcentaje de seguimientos de licenciamiento ambiental con oralidad"/>
    <s v="(Número de seguimientos finalizados con oralidad / Número total de seguimientos de licenciamiento ambiental realizados)*100"/>
    <s v="PLAN DE ACCIÓN"/>
    <n v="0.54"/>
    <s v="75% (con personal actual según complejidad)_x000a__x000a_60% (cobertura 100%) _x000a__x000a_55% (con mín. 2 seguimientos a IDA Deficiente"/>
  </r>
  <r>
    <x v="5"/>
    <x v="21"/>
    <m/>
    <m/>
    <m/>
    <m/>
    <m/>
    <s v="Cobertura de la entidad en proyectos activos objetos de seguimiento en licenciamiento ambiental"/>
    <s v="(Número de proyectos activos con seguimiento realizado en la vigencia/ Número total de proyectos activos objeto de seguimiento)*100"/>
    <s v="PROYECTO DE INVERSIÓN"/>
    <n v="0.77"/>
    <s v="78% (con personal actual según complejidad)_x000a__x000a_100% (cobertura 100%) _x000a__x000a_100% (con mín. 2 seguimientos a IDA Deficiente"/>
  </r>
  <r>
    <x v="5"/>
    <x v="21"/>
    <m/>
    <m/>
    <m/>
    <m/>
    <m/>
    <s v="Porcentaje de seguimientos efectuados a proyectos en etapa de construcción"/>
    <s v="(Número de proyectos en etapa de construcción con seguimiento ambiental durante la vigencia/ Número total de proyectos en etapa de construcción)*100"/>
    <s v="PLAN DE ACCIÓN"/>
    <n v="1"/>
    <n v="1"/>
  </r>
  <r>
    <x v="5"/>
    <x v="21"/>
    <m/>
    <m/>
    <m/>
    <m/>
    <m/>
    <s v="Porcentaje de implementación de instrumentos que aplican en el proceso de seguimiento ambiental"/>
    <s v="Número de conceptos técnicos finalizados que implementaron instrumentos generados por SIPTA/ Número de seguimientos realizados durante la vigencia a los que aplican instrumentos generados por SIPTA"/>
    <s v="PLAN DE ACCIÓN"/>
    <n v="0.2"/>
    <n v="0.7"/>
  </r>
  <r>
    <x v="5"/>
    <x v="21"/>
    <m/>
    <m/>
    <m/>
    <m/>
    <m/>
    <s v="Porcentaje de seguimiento efectuados con el nuevo formato de concepto técnico de seguimiento"/>
    <s v="Número de conceptos técnicos finalizados que implementaron el nuevo formato de CT/Número de Conceptos técnicos de seguimiento finalizados en la vigencia"/>
    <s v="PLAN DE ACCIÓN"/>
    <s v="LEGADO"/>
    <n v="0.8"/>
  </r>
  <r>
    <x v="5"/>
    <x v="21"/>
    <m/>
    <m/>
    <m/>
    <m/>
    <m/>
    <s v="Porcentaje de avance de la estrategia de seguimiento"/>
    <s v="Número de acciones realizadas * peso de la acción alcanzado/ Número de acciones propuestas en la vigencia * peso ponderado de la acción"/>
    <s v="PLAN DE ACCIÓN"/>
    <s v="SIMPOSIO/ESTRATEGIA"/>
    <n v="0.8"/>
  </r>
  <r>
    <x v="5"/>
    <x v="21"/>
    <m/>
    <m/>
    <m/>
    <m/>
    <m/>
    <s v="Porcentaje de avance en la implementación de Estrategias del contexto interno y externo"/>
    <s v="Cantidad de Estrategias del contexto interno y externo ejecutadas por la SSLA / Cantidad de estrategias propuestas del contexto interno y externo por la SSLA para la vigencia"/>
    <s v="PLAN DE ACCIÓN"/>
    <s v="CONTEXTO INTERNO Y EXTERNO"/>
    <n v="1"/>
  </r>
  <r>
    <x v="5"/>
    <x v="22"/>
    <s v="Porcentaje de verificación preliminar de los ICA"/>
    <s v="(Número de ICA verificados/ Número de ICA recibidos)* 100"/>
    <s v="PLAN DE ACCIÓN"/>
    <n v="1"/>
    <n v="0.95"/>
    <m/>
    <m/>
    <m/>
    <m/>
    <m/>
  </r>
  <r>
    <x v="5"/>
    <x v="22"/>
    <s v="Avance en la aprobación de áreas para el cumplimiento de las obligaciones de inversión del 1% y compensación en los territorios beneficiados por proyectos licenciados"/>
    <s v="Número de hectaréas aprobadas para desarrollar acciones de conservación, preservación y restauración con cargo al 1% y a la compensación ambiental"/>
    <s v="PLAN DE ACCIÓN"/>
    <s v="6000 Ha"/>
    <s v="8000 ha"/>
    <s v="Porcentaje de proyectos priorizados revisados desde el componente de compensación e inversión del 1%"/>
    <s v="(Número de conceptos técnicos numerados de los proyectos priorizados que incluyan el componente de compensación e inversión del 1% en etapa de seguimiento/ Total de Proyectos priorizados en etapa de seguimiento que incluyan obligaciones de compensación e inversión del 1%) * 100"/>
    <s v="PLAN DE ACCIÓN"/>
    <n v="1"/>
    <n v="1"/>
  </r>
  <r>
    <x v="5"/>
    <x v="22"/>
    <m/>
    <m/>
    <m/>
    <m/>
    <m/>
    <s v="Indicador de impacto de compensación y 1%"/>
    <s v="PENDIENTE DEFINICIÓN"/>
    <s v="PLAN DE ACCIÓN"/>
    <m/>
    <m/>
  </r>
  <r>
    <x v="5"/>
    <x v="22"/>
    <s v="Porcentaje de proyectos licenciados revisados desde el componente de valoración económica"/>
    <s v="(Número de conceptos técnicos de seguimiento numerados, con participación del equipo de valoración económica / Total de conceptos técnicos de seguimiento asignados al equipo de valoración económica) * 100"/>
    <s v="PLAN DE ACCIÓN"/>
    <n v="1"/>
    <n v="1"/>
    <m/>
    <m/>
    <m/>
    <m/>
    <m/>
  </r>
  <r>
    <x v="5"/>
    <x v="22"/>
    <s v="Seguimiento a expedientes con contingencias recurrentes de vigencias anteriores"/>
    <s v="Número de actos administrativos que acogen el seguimiento realizado a los expedientes priorizados de contingencias recurrentes"/>
    <s v="PLAN DE ACCIÓN"/>
    <n v="26"/>
    <n v="18"/>
    <s v="Porcentaje de proyectos revisados desde el componente de contingencias"/>
    <s v="(Número de conceptos técnicos de seguimiento numerados con participación del equipo de contingencias / Número total de conceptos técnicos de seguimiento asignados al equipo de contingencias) * 100"/>
    <s v="PLAN DE ACCIÓN"/>
    <n v="1"/>
    <n v="1"/>
  </r>
  <r>
    <x v="5"/>
    <x v="22"/>
    <s v="Proyectos licenciados objeto de seguimiento con Seguimiento Documental Espacial"/>
    <s v="Número de proyectos licenciados objeto de seguimiento con Seguimiento Documental Espacial"/>
    <s v="PLAN DE ACCIÓN"/>
    <n v="1265"/>
    <n v="1186"/>
    <m/>
    <m/>
    <m/>
    <m/>
    <m/>
  </r>
  <r>
    <x v="5"/>
    <x v="22"/>
    <s v="Proyectos con Indice de Desempeño Ambiental Fase I en implementación"/>
    <s v="Número de proyectos en seguimiento con aplicación de la metodología del Indice de Desempeño Ambiental Fase I"/>
    <s v="PROYECTO DE INVERSIÓN"/>
    <n v="1256"/>
    <n v="1186"/>
    <m/>
    <m/>
    <m/>
    <m/>
    <m/>
  </r>
  <r>
    <x v="6"/>
    <x v="23"/>
    <s v="Avance en la implementación de los planes de gestión del riesgo en los Proyectos, Obras o Actividades priorizados"/>
    <m/>
    <s v="PLAN DE ACCIÓN"/>
    <n v="1584"/>
    <m/>
    <m/>
    <m/>
    <m/>
    <m/>
    <m/>
  </r>
  <r>
    <x v="7"/>
    <x v="24"/>
    <s v="Porcentaje de efectividad de las acciones de mejoramiento definidas por la entidad"/>
    <s v="Número de acciones efectivas (PM interno + PM CGR) / Total de acciones evaluadas (PM interno + PM CGR)"/>
    <s v="PLAN DE ACCIÓN"/>
    <n v="0.9"/>
    <n v="0.95"/>
    <s v="Porcentaje de cumplimiento de las acciones formuladas en el Plan de Mejoramiento suscrito con la Contraloría General de la República"/>
    <s v="No. Total de acciones cerradas /No. Total de acciones evaluadas del plan de mejoramiento CGR."/>
    <s v="PLAN DE ACCIÓN"/>
    <n v="0.9"/>
    <m/>
  </r>
  <r>
    <x v="7"/>
    <x v="24"/>
    <m/>
    <m/>
    <m/>
    <m/>
    <m/>
    <s v="Porcentaje de efectividad de las acciones del plan de mejoramiento interno"/>
    <s v="No. Total de acciones con concepto positivo /No. Total de acciones evaluadas del plan de mejoramineto interno"/>
    <s v="PLAN DE ACCIÓN"/>
    <n v="0.9"/>
    <m/>
  </r>
  <r>
    <x v="7"/>
    <x v="24"/>
    <s v="Porcentaje de avance de las estretegías definidas en el Plan de Trabajo del contexto Interno y Externo . (9 actividades)."/>
    <s v="No. de actividades ejecutadas/ No. actividades programadas "/>
    <s v="PLAN DE ACCIÓN"/>
    <m/>
    <n v="1"/>
    <s v="Porcentaje de avance de las acciones definidas para Fortalecer las competencias del equipo de profesionales de la Oficina de Control Interno a través de alianzas interinstitucionales (4 actividades)"/>
    <s v="No. acciones ejecutadas / No. acciones programadas"/>
    <s v="PLAN DE ACCIÓN"/>
    <m/>
    <n v="1"/>
  </r>
  <r>
    <x v="7"/>
    <x v="24"/>
    <m/>
    <m/>
    <m/>
    <m/>
    <m/>
    <s v="Porcentaje de avance de las acciones definidas para Implementar una herramienta tecnológica para la gestión integral de los planes de Mejoramiento por parte de la Oficina de Control Interno, a través de un trabajo articulado con las dependencias de la  entidad que permita la disponibilidad, accesibilidad, seguimiento y control de los mismos. (5 actrividades)."/>
    <s v="No. acciones ejecutadas / No. acciones programadas"/>
    <s v="PLAN DE ACCIÓN"/>
    <m/>
    <n v="1"/>
  </r>
  <r>
    <x v="7"/>
    <x v="24"/>
    <s v="Resultado de la evaluación del Sistema de Control Interno"/>
    <s v="(Resultado del Informe de la evaluación del Sistema de Control Interno arrojado en la herramienta del DAFP del primer semestre + resultado del informe del segundo semestre)/2"/>
    <s v="PLAN DE ACCIÓN"/>
    <n v="0.85"/>
    <n v="0.9"/>
    <m/>
    <m/>
    <m/>
    <m/>
    <m/>
  </r>
  <r>
    <x v="8"/>
    <x v="25"/>
    <s v="Porcentaje de Posicionamiento de la ANLA a nivel externo"/>
    <s v="Número de personas que reaccionan positivamente ante los anuncios de las redes sociales por cada 100.000 personas/Número de personas con alcance ante los anuncios de las redes sociales por cada 100.000 personas"/>
    <s v="PLAN DE ACCIÓN_x000a_(INDICADOR DE IMPACTO)"/>
    <s v="N.A"/>
    <n v="0.02"/>
    <s v="Notas Positivas sobre la ANLA"/>
    <s v="Noticias con valoración positiva de la ANLA / Total de noticias publicadas sobre la ANLA"/>
    <s v="PLAN DE ACCIÓN"/>
    <n v="0.57999999999999996"/>
    <n v="0.57999999999999996"/>
  </r>
  <r>
    <x v="8"/>
    <x v="25"/>
    <m/>
    <m/>
    <m/>
    <m/>
    <m/>
    <m/>
    <m/>
    <m/>
    <m/>
    <m/>
  </r>
  <r>
    <x v="8"/>
    <x v="25"/>
    <m/>
    <m/>
    <m/>
    <m/>
    <m/>
    <m/>
    <m/>
    <m/>
    <m/>
    <m/>
  </r>
  <r>
    <x v="8"/>
    <x v="25"/>
    <s v="Porcentaje de posicionamiento de la ANLA a nivel interno"/>
    <s v="(Número de personas satisfechas / Total de personas encuestadas)*100"/>
    <s v="PLAN DE ACCIÓN_x000a_"/>
    <n v="0.85"/>
    <n v="0.9"/>
    <s v="Campañas priorizadas realizadas"/>
    <s v="Número de campañas priorizadas realizadas"/>
    <s v="PLAN DE ACCIÓN"/>
    <n v="20"/>
    <n v="20"/>
  </r>
  <r>
    <x v="8"/>
    <x v="25"/>
    <m/>
    <m/>
    <m/>
    <m/>
    <m/>
    <m/>
    <m/>
    <m/>
    <m/>
    <m/>
  </r>
  <r>
    <x v="8"/>
    <x v="25"/>
    <m/>
    <m/>
    <m/>
    <m/>
    <m/>
    <s v="Canales de comunicación en servicio"/>
    <s v="Número de canales con contenidos publicados"/>
    <s v="PROYECTO DE INVERSIÓN"/>
    <n v="10"/>
    <n v="10"/>
  </r>
  <r>
    <x v="8"/>
    <x v="25"/>
    <m/>
    <m/>
    <m/>
    <m/>
    <m/>
    <s v="Oportunidad de ejecución del equipo de comunicaciones"/>
    <s v="Numero de productos entregados en tiempos / total de productos solicitados"/>
    <s v="PLAN DE ACCIÓN"/>
    <m/>
    <n v="0.9"/>
  </r>
  <r>
    <x v="9"/>
    <x v="26"/>
    <s v="Actos administrativos expedidos para resolver las solicitudes de evaluación de los permisos y trámites ambientales."/>
    <s v="# de actos administrativos que resuelven solicitudes de permisos ambientales."/>
    <s v="PROYECTO DE INVERSIÓN"/>
    <n v="571"/>
    <n v="628.1"/>
    <s v="Conceptos técnicos emitidos para resolver las solicitudes de evaluación a permisos y trámites ambientales."/>
    <s v="# de conceptos técnicos realizados para resolver las solicitudes de evaluación de permisos ambientales."/>
    <s v="PROYECTO DE INVERSIÓN"/>
    <n v="631"/>
    <n v="694.1"/>
  </r>
  <r>
    <x v="9"/>
    <x v="26"/>
    <m/>
    <m/>
    <m/>
    <m/>
    <m/>
    <s v="Permisos y trámites ambientales otorgados"/>
    <s v="Sumatoria del número de permisos y trámites otorgados"/>
    <s v="PROYECTO DE INVERSIÓN"/>
    <n v="517"/>
    <n v="568.70000000000005"/>
  </r>
  <r>
    <x v="9"/>
    <x v="26"/>
    <s v="Actos administrativos expedidos para resolver el seguimiento de los permisos y trámites ambientales."/>
    <s v="# de actos administrativos que acogen el seguimiento realizado a permisos otorgados."/>
    <s v="PROYECTO DE INVERSIÓN"/>
    <n v="1021"/>
    <n v="1123.1000000000001"/>
    <s v="Conceptos técnicos de seguimiento a permisos y trámites ambientales otorgados."/>
    <s v="# de conceptos técnicos realizados para acoger el seguimiento realizado a los permisos otorgados."/>
    <s v="PROYECTO DE INVERSIÓN"/>
    <n v="1021"/>
    <n v="1123.1000000000001"/>
  </r>
  <r>
    <x v="9"/>
    <x v="26"/>
    <m/>
    <m/>
    <m/>
    <m/>
    <m/>
    <s v="Porcentaje de cumplimiento de la meta de gestión de Baterías Plomo Acido"/>
    <s v="Sumatoria total de BUPAS validadas/ sumatoria total de BUPAS de meta de gestión"/>
    <s v="PLAN DE ACCIÓN"/>
    <n v="1"/>
    <n v="1"/>
  </r>
  <r>
    <x v="9"/>
    <x v="26"/>
    <m/>
    <m/>
    <m/>
    <m/>
    <m/>
    <s v="Porcentaje de cumplimiento de la meta de gestión de Bombillas"/>
    <s v="Sumatoria total de bombillas validadas/ sumatoria total de bombillas de meta de gestión"/>
    <s v="PLAN DE ACCIÓN"/>
    <n v="1"/>
    <n v="1"/>
  </r>
  <r>
    <x v="9"/>
    <x v="26"/>
    <m/>
    <m/>
    <m/>
    <m/>
    <m/>
    <s v="Porcentaje de cumplimiento de la meta de gestión de computadores y/o perifericos validadas"/>
    <s v="Sumatoria total de computadores y/o perifericos validadas/ sumatoria total de computadores y/o perifericos de meta de gestión"/>
    <s v="PLAN DE ACCIÓN"/>
    <n v="1"/>
    <n v="1"/>
  </r>
  <r>
    <x v="9"/>
    <x v="26"/>
    <m/>
    <m/>
    <m/>
    <m/>
    <m/>
    <s v="Porcentaje de cumplimiento de la meta de gestión de llantas"/>
    <s v="Sumatoria total de llantas validadas/ sumatoria total de llantas de meta de gestión"/>
    <s v="PLAN DE ACCIÓN"/>
    <n v="1"/>
    <n v="1"/>
  </r>
  <r>
    <x v="9"/>
    <x v="26"/>
    <m/>
    <m/>
    <m/>
    <m/>
    <m/>
    <s v="Porcentaje de cumplimiento de la meta de gestión de pilas y/o acumuladores"/>
    <s v="Sumatoria total de pilas y/o acumuladoras validadas/ sumatoria total de pilas y/o acumuladoras de meta de gestión"/>
    <s v="PLAN DE ACCIÓN"/>
    <n v="1"/>
    <n v="1"/>
  </r>
  <r>
    <x v="9"/>
    <x v="26"/>
    <m/>
    <m/>
    <m/>
    <m/>
    <m/>
    <s v="Porcentaje de cumplimiento de la meta de gestión de productos posconsumo de plaguicidas "/>
    <s v="Sumatoria  total de productos posconsumo total de plaguicidas validadas/ sumatoria  total de productos posconsumo de plaguicidas de la meta de gestión"/>
    <s v="PLAN DE ACCIÓN"/>
    <n v="1"/>
    <n v="1"/>
  </r>
  <r>
    <x v="9"/>
    <x v="26"/>
    <m/>
    <m/>
    <m/>
    <m/>
    <m/>
    <s v="Porcentaje anual de variación del número de bolsas plásticas distribuidas en el año de evaluación, respecto al año base y su equivalencia en peso. "/>
    <s v="Porcentaje anual de variación del número de bolsas distribuidas en los puntos de pago. _x000a_PRB(%):  (NBDVo- NBDVn)/NBDVo*100_x000a_Donde:_x000a_NBDVo: Número de bolsas distribuidas en los puntos de pago en el año base_x000a_NBDVn: Número de bolsas distribuidas en los puntos de pago en el año n ( año de seguimiento al cumplimiento de la meta)"/>
    <s v="PLAN DE ACCIÓN"/>
    <m/>
    <n v="0.6"/>
  </r>
  <r>
    <x v="9"/>
    <x v="27"/>
    <s v="Actos administrativos expedidos para resolver las solicitudes de evaluación de certificaciones"/>
    <s v="# de actos administrativos que acogen la evaluación realizada a certificaciones"/>
    <s v="PLAN DE ACCIÓN"/>
    <n v="18299"/>
    <n v="20128.900000000001"/>
    <s v="Conceptos técnicos emitidos para resolver las solicitudes de evaluación a certificaciones"/>
    <s v="# de conceptos técnicos realizados de evaluación realizado a certificaciones"/>
    <s v="PROYECTO DE INVERSIÓN"/>
    <n v="1920"/>
    <n v="2112"/>
  </r>
  <r>
    <x v="9"/>
    <x v="27"/>
    <m/>
    <m/>
    <m/>
    <m/>
    <m/>
    <s v="Certificaciones y vistos buenos ambientales otorgadas"/>
    <s v="Sumatoria de certificaciones y vistos buenos ambientales otorgadas"/>
    <s v="PLAN DE ACCIÓN"/>
    <n v="17930"/>
    <n v="19723"/>
  </r>
  <r>
    <x v="9"/>
    <x v="27"/>
    <m/>
    <m/>
    <m/>
    <m/>
    <m/>
    <s v="Promedio de la reducción porcentual de los contaminantes emitidos por la flota de vehículos pesados al implementar la normativa vigente (Resolución 910 del 2008, modificada por la Resolución 1111 del 2013, o Resolución 2604 del 2009)"/>
    <s v="x ̅=1/n ∑_i^n▒x_i \n\nx ̅: Promedio de la reducción en porcentaje de los contaminantes emitidos por la flota de vehículos pesados al implementar la normativa vigente.\nn: Cantidad de contaminantes\nx_i: Reducción en porcentaje del contaminante i emitido por la flota de vehículos pesados al implementar la normativa vigente\ni: Monóxido de Carbono (CO), Hidrocarburos, Óxidos de Nitrógeno (NOx), Material Particulado (MP), Metano (CH4), Hidrocarburos diferentes del Metano (HCNM)\nx_i=(m_(i,anterior a normativa)-m_(i,con normativa))/m_(i,anterior a normativa) \nm_(i,anterior a normativa): Masa en g/kWh del contaminante i de la flota si ésta solamente cumpliera con los estándares de emisiones anteriores a la Resolución 910 del 2008\nm_(i,con normativa): Masa en g/kWh del contaminante i de la flota con los datos de CEPD aprobados\n\nm_(i,anterior a normativa)=z∙l_i\nm_(i,con normativa)=∑_j^y▒〖m_(i,j) z_j 〗\nz: Cantidad de vehículos importados en la vigencia\nl_i: Límite de emisiones para el contaminante i descrito en la normativa anterior a la actual\nj: CEPD\ny: Cantidad de CEPD utilizados en la vigencia\nm_(i,j): Masa en g/kWh del contaminante i que se encuentra en el CEPD j\nz_j: Cantidad de vehículos importados por CEPD j \n\nNormativa anterior: Resolución 1048 de 1999"/>
    <s v="PLAN DE ACCIÓN"/>
    <n v="0.79"/>
    <n v="0.79"/>
  </r>
  <r>
    <x v="9"/>
    <x v="27"/>
    <m/>
    <m/>
    <m/>
    <m/>
    <m/>
    <s v="Promedio de la reducción porcentual de los contaminantes emitidos por la flota de vehículos livianos y motocicletas al implementar la normativa vigente"/>
    <s v="x ̅=1/n ∑_i^n▒x_i \n\nx ̅: Promedio de la reducción en porcentaje de los contaminantes emitidos por la flota de vehículos livianos y motocicletas al implementar la normativa vigente.\nn: Cantidad de contaminantes\nx_i: Reducción en porcentaje del contaminante i emitido por la flota de vehículos livianos y motocicletas al implementar la normativa vigente\ni: Monóxido de Carbono (CO), Hidrocarburos, Óxidos de Nitrógeno (NOx), Material Particulado (MP), Metano (CH4), Hidrocarburos diferentes del Metano (HCNM)\nx_i=(m_(i,anterior a normativa)-m_(i,con normativa))/m_(i,anterior a normativa) \nm_(i,anterior a normativa): Masa en g/kWh del contaminante i de la flota si ésta solamente cumpliera con los estándares de emisiones anteriores a la Resolución 910 del 2008\nm_(i,con normativa): Masa en g/kWh del contaminante i de la flota con los datos de CEPD aprobados\n\nm_(i,anterior a normativa)=z∙l_i\nm_(i,con normativa)=∑_j^y▒〖m_(i,j) z_j 〗\nz: Cantidad de vehículos importados en la vigencia\nl_i: Límite de emisiones para el contaminante i descrito en la normativa anterior a la actual\nj: CEPD\ny: Cantidad de CEPD utilizados en la vigencia\nm_(i,j): Masa en g/kWh del contaminante i que se encuentra en el CEPD j\nz_j: Cantidad de vehículos importados por CEPD j \n\nNormativa anterior: Resolución 1048 de 1999"/>
    <s v="PLAN DE ACCIÓN"/>
    <n v="0.83"/>
    <n v="0.83"/>
  </r>
  <r>
    <x v="9"/>
    <x v="27"/>
    <m/>
    <m/>
    <m/>
    <m/>
    <m/>
    <s v="Reducción porcentual de las TCO2eq que pueden ser emitidas a la atmósfera por las SAO en comparación al promedio del consumo de HCFC en Colombia para el periodo 2009-2010, a considerarse como TCO2eq evitadas."/>
    <s v="Peso (Ton) SAO LB * PCG SAO = TCO2eq SAO LB_x000a_Peso (Ton) de SAO IIT * PCG SAO = TCO2eq SAO IIT_x000a__x000a_Σ TCO2eq SAO LB - Σ TCO2eq SAO IIT = TCO2eq evitadas                                                                                                                         _x000a__x000a_Sustancia Agotadora de Ozono: SAO                _x000a_Potencial de Calentamiento Global: PCG _x000a_     Línea base: LB_x000a_Intenciones de importación por trimestre: IIT_x000a_Ton: Tonelada"/>
    <s v="PLAN DE ACCIÓN"/>
    <m/>
    <n v="0.4"/>
  </r>
  <r>
    <x v="9"/>
    <x v="27"/>
    <m/>
    <m/>
    <m/>
    <m/>
    <m/>
    <s v="Porcentaje de reprocesos por verificación de documentos inicial"/>
    <s v="Número de devoluciones por verificación de documentos inicial /Número total de solicitudes"/>
    <s v="PLAN DE ACCIÓN"/>
    <n v="8.5000000000000006E-2"/>
    <n v="6.5000000000000002E-2"/>
  </r>
  <r>
    <x v="9"/>
    <x v="28"/>
    <s v="Documentos técnicos de modelación regional de medios biótico, abiótico y social elaborados"/>
    <s v="# de documentos técnicos de modelación regional elaborados"/>
    <s v="PROYECTO DE INVERSIÓN"/>
    <n v="8"/>
    <n v="8"/>
    <s v="Informes elaborados para acompañar la toma de decisiones de autoridades ambientales"/>
    <s v="Sumatoria de informes elaborados para acompañar la toma de decisiones"/>
    <s v="PROYECTO DE INVERSIÓN"/>
    <n v="100"/>
    <n v="180"/>
  </r>
  <r>
    <x v="9"/>
    <x v="28"/>
    <m/>
    <m/>
    <m/>
    <m/>
    <m/>
    <s v="Diagnósticos Desarrollados"/>
    <s v="Número de documentos de diagnóstico"/>
    <s v="PROYECTO DE INVERSIÓN"/>
    <n v="4"/>
    <n v="4"/>
  </r>
  <r>
    <x v="9"/>
    <x v="28"/>
    <s v="Levantamiento de información de linea base para áreas donde existe concentración en el licenciamiento ambiental."/>
    <s v="Área con levantamiento de información de línea base regional (km2)/Áreas con concentración de licencias, permisos y tramites ambientales (km2)"/>
    <s v="PLAN DE ACCIÓN"/>
    <n v="0.35"/>
    <n v="0.4"/>
    <s v="Consolidación y actualización de la información asociada a demanda, uso y aprovechamiento de recursos nautrales en la BDC."/>
    <s v="% de expedientes revisados, actualizados y estructurados en BDC *_x000a__x000a_*Sobre el total de expedientes en seguimiento de licencias, permisos y tramites ambientales (No incluye sector de agroquimicos)."/>
    <s v="PLAN DE ACCIÓN"/>
    <m/>
    <n v="0.3"/>
  </r>
  <r>
    <x v="9"/>
    <x v="29"/>
    <s v="Porcentaje de Instrumentos de evaluación y seguimiento desarrollados, implementados y/o actualizados"/>
    <s v="âˆ‘= Suma de todos los procesos programadas desde 1 hasta n (i); \\nwi= peso porcentual para cada proceso; Xi= Valor del proceso"/>
    <s v="PLAN DE ACCIÓN"/>
    <n v="1"/>
    <n v="1"/>
    <s v="Instrumentos de evaluación y seguimiento elaborados, optimizados y/o actualizados"/>
    <s v="Número de instrumentos de evaluación y seguimiento elaborados, optimizados y/o actualizados"/>
    <s v="PROYECTO DE INVERSIÓN"/>
    <n v="14"/>
    <n v="14"/>
  </r>
  <r>
    <x v="9"/>
    <x v="29"/>
    <m/>
    <m/>
    <m/>
    <m/>
    <m/>
    <s v="Usuarios beneficiados con acciones de racionalización"/>
    <s v="Sumatoria de usuarios beneficiados con acciones de racionalización"/>
    <s v="PROYECTO DE INVERSIÓN (INDICADOR IMPACTO)"/>
    <n v="441"/>
    <s v="En formulacion"/>
  </r>
  <r>
    <x v="9"/>
    <x v="29"/>
    <m/>
    <m/>
    <m/>
    <m/>
    <m/>
    <s v=" Estimación de costos ambientales evitados"/>
    <s v="Valor de los costos internalizados de los proyectos con PMA/ Gasto total de las actividades de proteccion Ambiental"/>
    <s v="PLAN DE ACCIÓN_x000a_(INDICADOR IMPACTO)"/>
    <n v="0.04"/>
    <n v="0.04"/>
  </r>
  <r>
    <x v="10"/>
    <x v="30"/>
    <s v="Porcentaje de oportunidad en la solucion de las  incidencias reportadas (MIA)"/>
    <s v="Total incidencias resueltas en tiempos / Total incidencias reportadas"/>
    <s v="PLAN DE ACCIÓN"/>
    <n v="0.9"/>
    <n v="0.95"/>
    <m/>
    <m/>
    <m/>
    <m/>
    <m/>
  </r>
  <r>
    <x v="10"/>
    <x v="30"/>
    <s v="Porcentaje de avance en las actividades del Subsistema de Gestión ambiental"/>
    <s v="Cantidad actividades programadas/Cantidad actividades ejecutadas."/>
    <s v="PLAN DE ACCIÓN"/>
    <n v="1"/>
    <n v="1"/>
    <m/>
    <m/>
    <m/>
    <m/>
    <m/>
  </r>
  <r>
    <x v="10"/>
    <x v="30"/>
    <s v="Porcentaje de oportunidad en el tramite de solicitud de comisiones"/>
    <s v="Total comisiones tramitadas en tiempos / Total comisiones solicitadas"/>
    <s v="PLAN DE ACCIÓN"/>
    <s v="NA"/>
    <n v="0.8"/>
    <m/>
    <m/>
    <m/>
    <m/>
    <m/>
  </r>
  <r>
    <x v="10"/>
    <x v="30"/>
    <s v="Rotación de inventario"/>
    <s v="Total bienes en servicio (o entregados) / Total de los bienes registrados en Almacen"/>
    <s v="PLAN DE ACCIÓN"/>
    <s v="NA"/>
    <n v="0.8"/>
    <m/>
    <m/>
    <m/>
    <m/>
    <m/>
  </r>
  <r>
    <x v="10"/>
    <x v="31"/>
    <s v="Porcentaje de cumplimiento en la gestión y control del proceso de publicidad de los actos administrativos emitidos por la Entidad"/>
    <s v="Número de actos administrativos gestionados oportunamente/Número de actos adminisrativos tramitados"/>
    <s v="PLAN DE ACCIÓN"/>
    <n v="1"/>
    <n v="1"/>
    <m/>
    <m/>
    <m/>
    <m/>
    <m/>
  </r>
  <r>
    <x v="10"/>
    <x v="32"/>
    <s v="Porcentaje de satisfacción en las actividades de la propuesta de la estrategia de calidad de vida."/>
    <s v="(Calificación actividad 1+Calificación actividad (n))/# de actividades calificadas"/>
    <s v="PLAN DE ACCIÓN"/>
    <n v="0.93"/>
    <n v="0.93"/>
    <s v="Porcentaje de avance en la elaboracion del documento de estrategia de la ANLA para el trabajo en casa"/>
    <s v="Número de capitulos elaborados / capitulos del documento planeados"/>
    <s v="PLAN DE ACCIÓN"/>
    <s v="-"/>
    <n v="1"/>
  </r>
  <r>
    <x v="10"/>
    <x v="32"/>
    <s v="Porcentaje de cumplimiento en las actividades pactadas en el PIC de la vigencia 2021"/>
    <s v="Actividadades PIC 2021 programadas/Actividades PIC ejecutadas"/>
    <s v="PLAN DE ACCIÓN"/>
    <n v="0.93"/>
    <n v="0.93"/>
    <m/>
    <m/>
    <m/>
    <m/>
    <m/>
  </r>
  <r>
    <x v="10"/>
    <x v="32"/>
    <m/>
    <m/>
    <m/>
    <m/>
    <m/>
    <s v="Porcentaje de avance en el Informe de apropiación y uso del conocimiento - (primera fase)."/>
    <s v="Porcentaje de avance en la elaboracion del documento de estudio de necesidades de formación "/>
    <s v="PLAN DE ACCIÓN"/>
    <s v="-"/>
    <n v="1"/>
  </r>
  <r>
    <x v="10"/>
    <x v="32"/>
    <s v="Porcentaje de cumplimiento del Plan de Trabajo SST"/>
    <s v="Total de actividades ejecutadas a la fecha de cierre)/(Total de actividades planeadas en el año)"/>
    <s v="PLAN DE ACCIÓN"/>
    <n v="0.95"/>
    <n v="0.95"/>
    <s v="Número de informes gerenciales o informes cortos (facsheets) para todos los colaboradores, con los resultados estratégicos de los instrumentos (encuestas) que se realizan bajo el direccionamiento del grupo de Gestión humana"/>
    <s v="Número de informes elaborados destinados a todos los colaboradores de la entidad"/>
    <s v="PLAN DE ACCIÓN"/>
    <s v="-"/>
    <n v="4"/>
  </r>
  <r>
    <x v="10"/>
    <x v="32"/>
    <s v="Porcentaje de avance en las actividades de la política de integridad MIPG"/>
    <s v="Número de acciones ejecutadas / número de acciones propuestas"/>
    <s v="PLAN DE ACCIÓN"/>
    <s v="NUEVO"/>
    <n v="1"/>
    <m/>
    <m/>
    <m/>
    <m/>
    <m/>
  </r>
  <r>
    <x v="10"/>
    <x v="32"/>
    <s v="Porcentaje de avance en la elaboración del documento con el plan de estructura organizacional (Actividades concretas, habilidades y capacidades del trabajador, Responsabilidades y tareas de cada cargo, innovaciones, retos, etc.)"/>
    <s v="Porcentaje de avance en la elaboración e implementación del Plan de estructura organizacional"/>
    <s v="PLAN DE ACCIÓN"/>
    <s v="NUEVO"/>
    <n v="1"/>
    <m/>
    <m/>
    <m/>
    <m/>
    <m/>
  </r>
  <r>
    <x v="10"/>
    <x v="32"/>
    <s v="FASE 1: Brechas de capital humano_x000a_Porcentaje de avance en la elaboración del documento con diagnóstico de brechas de capital humano._x000a__x000a_FASE 2: _x000a_Porcente de avance en el documento con la prospectiva laboral basado en linemientes de revolución 4,0 para el capital humano."/>
    <s v="Porcentaje de avance en la elaboración del documento con diagnóstico de brechas de capital humano"/>
    <s v="PLAN DE ACCIÓN"/>
    <s v="NUEVO"/>
    <n v="1"/>
    <m/>
    <m/>
    <m/>
    <m/>
    <m/>
  </r>
  <r>
    <x v="10"/>
    <x v="33"/>
    <s v="Porcentaje de contratos por modalidad contratación directa de prestación de servicios y/o apoyo a la gestión atendidos dentro de los tiempos establecidos en el procedimiento"/>
    <s v="No. De contratos suscritos dentro de los tiempos del proceso de contratación directa de prestación de servicios profesionales y/o apoyo a la gestión /Total de contratos suscritos de contratación directa de prestación de servicios profesionales y/o apoyo a la gestión"/>
    <s v="PLAN DE ACCIÓN"/>
    <n v="1"/>
    <n v="1"/>
    <m/>
    <m/>
    <m/>
    <m/>
    <m/>
  </r>
  <r>
    <x v="10"/>
    <x v="33"/>
    <s v="Porcentaje promedio de desviación de la programación por devoluciones y demoras"/>
    <s v="Días de retraso frente a lo programado + Días devuelto (en ajustes del área)/ Total días hasta la suscripción"/>
    <s v="PLAN DE ACCIÓN"/>
    <s v="NUEVO"/>
    <s v="Por definir"/>
    <m/>
    <m/>
    <m/>
    <m/>
    <m/>
  </r>
  <r>
    <x v="10"/>
    <x v="33"/>
    <s v="Porcentaje de liquidaciones realizadas dentro de los términos de ley."/>
    <s v="N° de liquidaciones realizadas / Solicitudes de liquidación recibidas en debida forma"/>
    <s v="PLAN DE ACCIÓN"/>
    <n v="1"/>
    <n v="1"/>
    <m/>
    <m/>
    <m/>
    <m/>
    <m/>
  </r>
  <r>
    <x v="10"/>
    <x v="34"/>
    <s v="Indice de Sostenibilidad Financiera"/>
    <s v="Eficiencia financiera + (Propensión a ahorrar * Diferencia entre Ingresos del periodo anterior, excedentes del año del periodo t -2 y gastos del periodo anterior (ahorro o desahorro)"/>
    <s v="PLAN DE ACCIÓN"/>
    <n v="1"/>
    <n v="1"/>
    <s v="Indicador de Eficiencia Financiera"/>
    <s v="Relación entre los ingresos que recibe la entidad y los gastos que genera IEF= Ingresos/ Gastos"/>
    <s v="PLAN DE ACCIÓN"/>
    <n v="0.71"/>
    <n v="0.71"/>
  </r>
  <r>
    <x v="10"/>
    <x v="34"/>
    <m/>
    <m/>
    <m/>
    <m/>
    <m/>
    <s v="Avance en la implementación de la estrategia de sostenibilidad financiera de ANLA"/>
    <s v="(Avance de las actividades* peso porcentual) / total de actividades"/>
    <s v="PLAN DE ACCIÓN"/>
    <n v="1"/>
    <n v="1"/>
  </r>
  <r>
    <x v="10"/>
    <x v="34"/>
    <s v="Porcentaje de recaudo efectivo"/>
    <s v="Valor Recaudo efectivo / (Meta recaudo vigencia 2020)"/>
    <s v="PLAN DE ACCIÓN"/>
    <n v="0.92"/>
    <n v="0.94"/>
    <s v="Porcentaje de recaudo efectivo por seguimiento al licenciamiento y permisos ambientales"/>
    <s v="Valor efectivo recaudado servicio de seguimiento / (Valor proyectado recaudo por servicio de seguimiento)"/>
    <s v="PLAN DE ACCIÓN"/>
    <n v="0.92"/>
    <n v="0.94"/>
  </r>
  <r>
    <x v="10"/>
    <x v="34"/>
    <s v="Avance en la ejecución presupuestal en compromisos"/>
    <s v="Valor comprometido / programación presupuestal de las dependencias"/>
    <s v="PLAN DE ACCIÓN"/>
    <n v="0.98"/>
    <n v="0.98"/>
    <m/>
    <m/>
    <m/>
    <m/>
    <m/>
  </r>
  <r>
    <x v="10"/>
    <x v="34"/>
    <s v="Avance en la ejecución presupuestal en obligaciones"/>
    <s v="Valor obligado / valor comprometido"/>
    <s v="PLAN DE ACCIÓN"/>
    <n v="0.98"/>
    <n v="0.98"/>
    <s v="Presupuesto Ejecutado Frente A Presupuesto Asignado"/>
    <s v="Valor obligado / programación presupuestal de las dependencias"/>
    <s v="PLAN DE ACCIÓN"/>
    <n v="0.98"/>
    <n v="0.98"/>
  </r>
  <r>
    <x v="10"/>
    <x v="35"/>
    <s v="Porcentaje de implementación del Plan Institucional de archivos PINAR"/>
    <s v="Número de actividades desarrolladas/Número de actividades programadas"/>
    <s v="PLAN DE ACCIÓN"/>
    <n v="1"/>
    <n v="1"/>
    <s v="Porcentaje de implementación de las actividades previstas en el Programa de Gestión Documental"/>
    <s v="Número de actividades programadas/# de actividadaes implmentadas"/>
    <s v="PLAN DE ACCIÓN"/>
    <n v="1"/>
    <n v="1"/>
  </r>
  <r>
    <x v="10"/>
    <x v="35"/>
    <m/>
    <s v="Número de actividades desarrolladas/Número de actividades programadas"/>
    <m/>
    <m/>
    <m/>
    <s v="Porcentaje de ejecución del cronograma de trabajo del Plan de Conservación Documental"/>
    <s v="Número de actividades programadas / No de actividades ejecutadas"/>
    <s v="PLAN DE ACCIÓN"/>
    <n v="1"/>
    <n v="1"/>
  </r>
  <r>
    <x v="10"/>
    <x v="35"/>
    <s v="Sistema de Gestión documental implementado"/>
    <s v="Numero de actividades ejecutadas / Numero de actividades planeadas"/>
    <s v="PROYECTO DE INVERSIÓN"/>
    <n v="1"/>
    <n v="1"/>
    <s v="Porcentaje De Implementación Del Sistema De Gestión Documental Institucional"/>
    <s v="Número de actividades y/o documentos realizados/Actividades y/o documentos programados para la implementación del Sistema de gestión documental"/>
    <s v="PROYECTO DE INVERSIÓN"/>
    <n v="1"/>
    <n v="1"/>
  </r>
  <r>
    <x v="10"/>
    <x v="35"/>
    <m/>
    <s v="Número de Sistemas de Gestión Documental implementado"/>
    <m/>
    <m/>
    <m/>
    <s v="Organización de archivos de gestión - (Expedientes en el Sistema de Gestión de Documentos Electrónicos de Archivo - SGDEA)"/>
    <s v="Metros lineales organizados"/>
    <s v="PROYECTO DE INVERSIÓN"/>
    <n v="350"/>
    <n v="600"/>
  </r>
  <r>
    <x v="10"/>
    <x v="35"/>
    <s v="Porcentaje de eliminación de documentos, aplicando criterios técnicos."/>
    <s v="Número de documentos eliminados con criterios técnicos/ número de documentos programados para eliminar"/>
    <s v="PLAN DE ACCIÓN"/>
    <s v="NUEVO"/>
    <n v="1"/>
    <s v="Implementación de Tablas de retención Documental versión 2 (2021)"/>
    <s v="Número de TRD implementadas /# de TRD a implementar"/>
    <s v="PLAN DE ACCIÓN"/>
    <s v="NUEVO"/>
    <n v="1"/>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200-000000000000}" name="TablaDinámica1" cacheId="3" applyNumberFormats="0" applyBorderFormats="0" applyFontFormats="0" applyPatternFormats="0" applyAlignmentFormats="0" applyWidthHeightFormats="1" dataCaption="Valores" updatedVersion="7" minRefreshableVersion="3" useAutoFormatting="1" itemPrintTitles="1" createdVersion="7" indent="0" outline="1" outlineData="1" multipleFieldFilters="0">
  <location ref="A2:B50" firstHeaderRow="1" firstDataRow="1" firstDataCol="1"/>
  <pivotFields count="12">
    <pivotField axis="axisRow" showAll="0">
      <items count="13">
        <item x="2"/>
        <item x="3"/>
        <item x="7"/>
        <item m="1" x="11"/>
        <item x="10"/>
        <item x="1"/>
        <item x="9"/>
        <item x="0"/>
        <item x="5"/>
        <item x="4"/>
        <item x="8"/>
        <item x="6"/>
        <item t="default"/>
      </items>
    </pivotField>
    <pivotField axis="axisRow" showAll="0">
      <items count="42">
        <item m="1" x="36"/>
        <item x="13"/>
        <item x="10"/>
        <item x="16"/>
        <item m="1" x="39"/>
        <item x="17"/>
        <item x="27"/>
        <item x="3"/>
        <item x="7"/>
        <item x="30"/>
        <item x="33"/>
        <item x="31"/>
        <item x="35"/>
        <item x="34"/>
        <item x="32"/>
        <item x="11"/>
        <item x="4"/>
        <item x="5"/>
        <item x="29"/>
        <item x="18"/>
        <item x="6"/>
        <item x="19"/>
        <item x="0"/>
        <item x="26"/>
        <item x="28"/>
        <item x="20"/>
        <item m="1" x="38"/>
        <item x="12"/>
        <item x="9"/>
        <item x="22"/>
        <item x="14"/>
        <item x="24"/>
        <item m="1" x="40"/>
        <item x="8"/>
        <item m="1" x="37"/>
        <item x="21"/>
        <item x="15"/>
        <item x="25"/>
        <item x="1"/>
        <item x="2"/>
        <item x="23"/>
        <item t="default"/>
      </items>
    </pivotField>
    <pivotField dataField="1" multipleItemSelectionAllowed="1" showAll="0"/>
    <pivotField showAll="0"/>
    <pivotField multipleItemSelectionAllowed="1" showAll="0"/>
    <pivotField showAll="0"/>
    <pivotField showAll="0"/>
    <pivotField multipleItemSelectionAllowed="1" showAll="0"/>
    <pivotField showAll="0"/>
    <pivotField multipleItemSelectionAllowed="1" showAll="0"/>
    <pivotField showAll="0"/>
    <pivotField showAll="0"/>
  </pivotFields>
  <rowFields count="2">
    <field x="0"/>
    <field x="1"/>
  </rowFields>
  <rowItems count="48">
    <i>
      <x/>
    </i>
    <i r="1">
      <x v="1"/>
    </i>
    <i r="1">
      <x v="2"/>
    </i>
    <i r="1">
      <x v="15"/>
    </i>
    <i r="1">
      <x v="27"/>
    </i>
    <i>
      <x v="1"/>
    </i>
    <i r="1">
      <x v="30"/>
    </i>
    <i>
      <x v="2"/>
    </i>
    <i r="1">
      <x v="31"/>
    </i>
    <i>
      <x v="4"/>
    </i>
    <i r="1">
      <x v="9"/>
    </i>
    <i r="1">
      <x v="10"/>
    </i>
    <i r="1">
      <x v="11"/>
    </i>
    <i r="1">
      <x v="12"/>
    </i>
    <i r="1">
      <x v="13"/>
    </i>
    <i r="1">
      <x v="14"/>
    </i>
    <i>
      <x v="5"/>
    </i>
    <i r="1">
      <x v="7"/>
    </i>
    <i r="1">
      <x v="8"/>
    </i>
    <i r="1">
      <x v="16"/>
    </i>
    <i r="1">
      <x v="17"/>
    </i>
    <i r="1">
      <x v="20"/>
    </i>
    <i r="1">
      <x v="28"/>
    </i>
    <i r="1">
      <x v="33"/>
    </i>
    <i>
      <x v="6"/>
    </i>
    <i r="1">
      <x v="6"/>
    </i>
    <i r="1">
      <x v="18"/>
    </i>
    <i r="1">
      <x v="23"/>
    </i>
    <i r="1">
      <x v="24"/>
    </i>
    <i>
      <x v="7"/>
    </i>
    <i r="1">
      <x v="22"/>
    </i>
    <i r="1">
      <x v="38"/>
    </i>
    <i r="1">
      <x v="39"/>
    </i>
    <i>
      <x v="8"/>
    </i>
    <i r="1">
      <x v="3"/>
    </i>
    <i r="1">
      <x v="5"/>
    </i>
    <i r="1">
      <x v="19"/>
    </i>
    <i r="1">
      <x v="21"/>
    </i>
    <i r="1">
      <x v="25"/>
    </i>
    <i r="1">
      <x v="29"/>
    </i>
    <i r="1">
      <x v="35"/>
    </i>
    <i>
      <x v="9"/>
    </i>
    <i r="1">
      <x v="36"/>
    </i>
    <i>
      <x v="10"/>
    </i>
    <i r="1">
      <x v="37"/>
    </i>
    <i>
      <x v="11"/>
    </i>
    <i r="1">
      <x v="40"/>
    </i>
    <i t="grand">
      <x/>
    </i>
  </rowItems>
  <colItems count="1">
    <i/>
  </colItems>
  <dataFields count="1">
    <dataField name="Cuenta de INDICADOR DE PRODUCTO" fld="2"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00000000-0007-0000-0400-000000000000}" name="TablaDinámica1" cacheId="3" applyNumberFormats="0" applyBorderFormats="0" applyFontFormats="0" applyPatternFormats="0" applyAlignmentFormats="0" applyWidthHeightFormats="1" dataCaption="Valores" updatedVersion="7" minRefreshableVersion="3" useAutoFormatting="1" itemPrintTitles="1" createdVersion="7" indent="0" outline="1" outlineData="1" multipleFieldFilters="0">
  <location ref="A2:B50" firstHeaderRow="1" firstDataRow="1" firstDataCol="1"/>
  <pivotFields count="12">
    <pivotField axis="axisRow" showAll="0">
      <items count="13">
        <item x="2"/>
        <item x="3"/>
        <item x="7"/>
        <item m="1" x="11"/>
        <item x="10"/>
        <item x="1"/>
        <item x="9"/>
        <item x="0"/>
        <item x="5"/>
        <item x="4"/>
        <item x="8"/>
        <item x="6"/>
        <item t="default"/>
      </items>
    </pivotField>
    <pivotField axis="axisRow" showAll="0">
      <items count="42">
        <item m="1" x="36"/>
        <item x="13"/>
        <item x="10"/>
        <item x="16"/>
        <item m="1" x="39"/>
        <item x="17"/>
        <item x="27"/>
        <item x="3"/>
        <item x="7"/>
        <item x="30"/>
        <item x="33"/>
        <item x="31"/>
        <item x="35"/>
        <item x="34"/>
        <item x="32"/>
        <item x="11"/>
        <item x="4"/>
        <item x="5"/>
        <item x="29"/>
        <item x="18"/>
        <item x="6"/>
        <item x="19"/>
        <item x="0"/>
        <item x="26"/>
        <item x="28"/>
        <item x="20"/>
        <item m="1" x="38"/>
        <item x="12"/>
        <item x="9"/>
        <item x="22"/>
        <item x="14"/>
        <item x="24"/>
        <item m="1" x="40"/>
        <item x="8"/>
        <item m="1" x="37"/>
        <item x="21"/>
        <item x="15"/>
        <item x="25"/>
        <item x="1"/>
        <item x="2"/>
        <item x="23"/>
        <item t="default"/>
      </items>
    </pivotField>
    <pivotField multipleItemSelectionAllowed="1" showAll="0"/>
    <pivotField showAll="0"/>
    <pivotField multipleItemSelectionAllowed="1" showAll="0"/>
    <pivotField showAll="0"/>
    <pivotField showAll="0"/>
    <pivotField dataField="1" multipleItemSelectionAllowed="1" showAll="0"/>
    <pivotField showAll="0"/>
    <pivotField multipleItemSelectionAllowed="1" showAll="0"/>
    <pivotField showAll="0"/>
    <pivotField showAll="0"/>
  </pivotFields>
  <rowFields count="2">
    <field x="0"/>
    <field x="1"/>
  </rowFields>
  <rowItems count="48">
    <i>
      <x/>
    </i>
    <i r="1">
      <x v="1"/>
    </i>
    <i r="1">
      <x v="2"/>
    </i>
    <i r="1">
      <x v="15"/>
    </i>
    <i r="1">
      <x v="27"/>
    </i>
    <i>
      <x v="1"/>
    </i>
    <i r="1">
      <x v="30"/>
    </i>
    <i>
      <x v="2"/>
    </i>
    <i r="1">
      <x v="31"/>
    </i>
    <i>
      <x v="4"/>
    </i>
    <i r="1">
      <x v="9"/>
    </i>
    <i r="1">
      <x v="10"/>
    </i>
    <i r="1">
      <x v="11"/>
    </i>
    <i r="1">
      <x v="12"/>
    </i>
    <i r="1">
      <x v="13"/>
    </i>
    <i r="1">
      <x v="14"/>
    </i>
    <i>
      <x v="5"/>
    </i>
    <i r="1">
      <x v="7"/>
    </i>
    <i r="1">
      <x v="8"/>
    </i>
    <i r="1">
      <x v="16"/>
    </i>
    <i r="1">
      <x v="17"/>
    </i>
    <i r="1">
      <x v="20"/>
    </i>
    <i r="1">
      <x v="28"/>
    </i>
    <i r="1">
      <x v="33"/>
    </i>
    <i>
      <x v="6"/>
    </i>
    <i r="1">
      <x v="6"/>
    </i>
    <i r="1">
      <x v="18"/>
    </i>
    <i r="1">
      <x v="23"/>
    </i>
    <i r="1">
      <x v="24"/>
    </i>
    <i>
      <x v="7"/>
    </i>
    <i r="1">
      <x v="22"/>
    </i>
    <i r="1">
      <x v="38"/>
    </i>
    <i r="1">
      <x v="39"/>
    </i>
    <i>
      <x v="8"/>
    </i>
    <i r="1">
      <x v="3"/>
    </i>
    <i r="1">
      <x v="5"/>
    </i>
    <i r="1">
      <x v="19"/>
    </i>
    <i r="1">
      <x v="21"/>
    </i>
    <i r="1">
      <x v="25"/>
    </i>
    <i r="1">
      <x v="29"/>
    </i>
    <i r="1">
      <x v="35"/>
    </i>
    <i>
      <x v="9"/>
    </i>
    <i r="1">
      <x v="36"/>
    </i>
    <i>
      <x v="10"/>
    </i>
    <i r="1">
      <x v="37"/>
    </i>
    <i>
      <x v="11"/>
    </i>
    <i r="1">
      <x v="40"/>
    </i>
    <i t="grand">
      <x/>
    </i>
  </rowItems>
  <colItems count="1">
    <i/>
  </colItems>
  <dataFields count="1">
    <dataField name="Cuenta de INDICADOR DE GESTIÓN" fld="7"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1" Type="http://schemas.openxmlformats.org/officeDocument/2006/relationships/pivotTable" Target="../pivotTables/pivot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70C0"/>
  </sheetPr>
  <dimension ref="B3:D18"/>
  <sheetViews>
    <sheetView workbookViewId="0">
      <selection activeCell="D4" sqref="D4"/>
    </sheetView>
  </sheetViews>
  <sheetFormatPr baseColWidth="10" defaultColWidth="11.5" defaultRowHeight="15" x14ac:dyDescent="0.2"/>
  <cols>
    <col min="2" max="2" width="27.5" customWidth="1"/>
    <col min="3" max="3" width="16.1640625" customWidth="1"/>
    <col min="4" max="4" width="53.5" customWidth="1"/>
  </cols>
  <sheetData>
    <row r="3" spans="2:4" x14ac:dyDescent="0.2">
      <c r="B3" s="7" t="s">
        <v>0</v>
      </c>
    </row>
    <row r="4" spans="2:4" ht="25.5" customHeight="1" x14ac:dyDescent="0.2">
      <c r="B4" s="13" t="s">
        <v>1</v>
      </c>
      <c r="C4" s="9"/>
      <c r="D4" s="8" t="s">
        <v>2</v>
      </c>
    </row>
    <row r="5" spans="2:4" ht="51.75" customHeight="1" x14ac:dyDescent="0.2">
      <c r="B5" s="14" t="s">
        <v>3</v>
      </c>
      <c r="C5" s="10"/>
      <c r="D5" s="8" t="s">
        <v>4</v>
      </c>
    </row>
    <row r="6" spans="2:4" ht="25.5" customHeight="1" x14ac:dyDescent="0.2">
      <c r="B6" s="15" t="s">
        <v>5</v>
      </c>
      <c r="C6" s="11"/>
      <c r="D6" s="8" t="s">
        <v>6</v>
      </c>
    </row>
    <row r="7" spans="2:4" ht="25.5" customHeight="1" x14ac:dyDescent="0.2">
      <c r="B7" s="16" t="s">
        <v>7</v>
      </c>
      <c r="C7" s="12"/>
      <c r="D7" s="8" t="s">
        <v>8</v>
      </c>
    </row>
    <row r="8" spans="2:4" ht="33.75" customHeight="1" x14ac:dyDescent="0.2">
      <c r="B8" s="323" t="s">
        <v>9</v>
      </c>
      <c r="C8" s="324"/>
      <c r="D8" s="325"/>
    </row>
    <row r="11" spans="2:4" ht="16" x14ac:dyDescent="0.2">
      <c r="B11" s="8" t="s">
        <v>10</v>
      </c>
    </row>
    <row r="12" spans="2:4" ht="37.5" customHeight="1" x14ac:dyDescent="0.2">
      <c r="B12" s="322" t="s">
        <v>11</v>
      </c>
      <c r="C12" s="322"/>
      <c r="D12" s="322"/>
    </row>
    <row r="14" spans="2:4" x14ac:dyDescent="0.2">
      <c r="B14" s="7" t="s">
        <v>12</v>
      </c>
    </row>
    <row r="15" spans="2:4" ht="47.25" customHeight="1" x14ac:dyDescent="0.2">
      <c r="B15" s="322" t="s">
        <v>13</v>
      </c>
      <c r="C15" s="322"/>
      <c r="D15" s="322"/>
    </row>
    <row r="17" spans="2:4" x14ac:dyDescent="0.2">
      <c r="B17" t="s">
        <v>14</v>
      </c>
    </row>
    <row r="18" spans="2:4" ht="70.5" customHeight="1" x14ac:dyDescent="0.2">
      <c r="B18" s="322" t="s">
        <v>15</v>
      </c>
      <c r="C18" s="322"/>
      <c r="D18" s="322"/>
    </row>
  </sheetData>
  <mergeCells count="4">
    <mergeCell ref="B12:D12"/>
    <mergeCell ref="B15:D15"/>
    <mergeCell ref="B18:D18"/>
    <mergeCell ref="B8:D8"/>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sheetPr>
  <dimension ref="A1:CU183"/>
  <sheetViews>
    <sheetView showGridLines="0" zoomScale="140" zoomScaleNormal="140" workbookViewId="0">
      <pane xSplit="3" ySplit="7" topLeftCell="D100" activePane="bottomRight" state="frozen"/>
      <selection pane="topRight" activeCell="D1" sqref="D1"/>
      <selection pane="bottomLeft" activeCell="A8" sqref="A8"/>
      <selection pane="bottomRight" activeCell="J126" sqref="J126"/>
    </sheetView>
  </sheetViews>
  <sheetFormatPr baseColWidth="10" defaultColWidth="11.5" defaultRowHeight="15" x14ac:dyDescent="0.2"/>
  <cols>
    <col min="1" max="1" width="16.33203125" style="2" customWidth="1"/>
    <col min="2" max="2" width="19.5" style="2" customWidth="1"/>
    <col min="3" max="3" width="18.33203125" style="2" customWidth="1"/>
    <col min="4" max="4" width="43" style="2" bestFit="1" customWidth="1"/>
    <col min="5" max="6" width="45.6640625" style="2" bestFit="1" customWidth="1"/>
    <col min="7" max="9" width="17.6640625" style="3" bestFit="1" customWidth="1"/>
    <col min="10" max="10" width="45.6640625" style="1" bestFit="1" customWidth="1"/>
    <col min="11" max="11" width="49.6640625" style="1" customWidth="1"/>
    <col min="12" max="13" width="15.33203125" style="5" bestFit="1" customWidth="1"/>
    <col min="14" max="14" width="18.5" style="5" customWidth="1"/>
  </cols>
  <sheetData>
    <row r="1" spans="1:14" ht="9.75" customHeight="1" x14ac:dyDescent="0.2">
      <c r="L1" s="4"/>
      <c r="M1" s="4"/>
      <c r="N1" s="4"/>
    </row>
    <row r="2" spans="1:14" ht="6.75" customHeight="1" x14ac:dyDescent="0.2">
      <c r="L2" s="4"/>
      <c r="M2" s="4"/>
      <c r="N2" s="4"/>
    </row>
    <row r="3" spans="1:14" ht="9.75" customHeight="1" x14ac:dyDescent="0.2">
      <c r="L3" s="4"/>
      <c r="M3" s="4"/>
      <c r="N3" s="4"/>
    </row>
    <row r="4" spans="1:14" x14ac:dyDescent="0.2">
      <c r="L4" s="4"/>
      <c r="M4" s="4"/>
      <c r="N4" s="4"/>
    </row>
    <row r="5" spans="1:14" hidden="1" x14ac:dyDescent="0.2">
      <c r="L5" s="4"/>
      <c r="M5" s="4"/>
      <c r="N5" s="4"/>
    </row>
    <row r="6" spans="1:14" s="6" customFormat="1" x14ac:dyDescent="0.15">
      <c r="A6" s="381" t="s">
        <v>16</v>
      </c>
      <c r="B6" s="381"/>
      <c r="C6" s="382" t="s">
        <v>17</v>
      </c>
      <c r="D6" s="383"/>
      <c r="E6" s="381" t="s">
        <v>18</v>
      </c>
      <c r="F6" s="381"/>
      <c r="G6" s="381"/>
      <c r="H6" s="381"/>
      <c r="I6" s="381"/>
      <c r="J6" s="381" t="s">
        <v>19</v>
      </c>
      <c r="K6" s="381"/>
      <c r="L6" s="381"/>
      <c r="M6" s="381"/>
      <c r="N6" s="381"/>
    </row>
    <row r="7" spans="1:14" s="6" customFormat="1" ht="32.25" customHeight="1" x14ac:dyDescent="0.15">
      <c r="A7" s="20" t="s">
        <v>20</v>
      </c>
      <c r="B7" s="20" t="s">
        <v>21</v>
      </c>
      <c r="C7" s="20" t="s">
        <v>22</v>
      </c>
      <c r="D7" s="20" t="s">
        <v>23</v>
      </c>
      <c r="E7" s="20" t="s">
        <v>18</v>
      </c>
      <c r="F7" s="20" t="s">
        <v>24</v>
      </c>
      <c r="G7" s="20" t="s">
        <v>25</v>
      </c>
      <c r="H7" s="20" t="s">
        <v>26</v>
      </c>
      <c r="I7" s="20" t="s">
        <v>27</v>
      </c>
      <c r="J7" s="20" t="s">
        <v>19</v>
      </c>
      <c r="K7" s="20" t="s">
        <v>28</v>
      </c>
      <c r="L7" s="20" t="s">
        <v>25</v>
      </c>
      <c r="M7" s="20" t="s">
        <v>26</v>
      </c>
      <c r="N7" s="20" t="s">
        <v>27</v>
      </c>
    </row>
    <row r="8" spans="1:14" ht="39" x14ac:dyDescent="0.2">
      <c r="A8" s="391" t="s">
        <v>29</v>
      </c>
      <c r="B8" s="391" t="s">
        <v>30</v>
      </c>
      <c r="C8" s="391" t="s">
        <v>31</v>
      </c>
      <c r="D8" s="372" t="s">
        <v>32</v>
      </c>
      <c r="E8" s="389" t="s">
        <v>33</v>
      </c>
      <c r="F8" s="390" t="s">
        <v>34</v>
      </c>
      <c r="G8" s="387" t="s">
        <v>35</v>
      </c>
      <c r="H8" s="387">
        <v>0.92</v>
      </c>
      <c r="I8" s="388">
        <v>0.95</v>
      </c>
      <c r="J8" s="38" t="s">
        <v>36</v>
      </c>
      <c r="K8" s="38" t="s">
        <v>37</v>
      </c>
      <c r="L8" s="39" t="s">
        <v>38</v>
      </c>
      <c r="M8" s="39">
        <v>0.92</v>
      </c>
      <c r="N8" s="41">
        <v>0.95</v>
      </c>
    </row>
    <row r="9" spans="1:14" ht="39" x14ac:dyDescent="0.2">
      <c r="A9" s="392"/>
      <c r="B9" s="392"/>
      <c r="C9" s="392"/>
      <c r="D9" s="372"/>
      <c r="E9" s="389"/>
      <c r="F9" s="390"/>
      <c r="G9" s="387"/>
      <c r="H9" s="387"/>
      <c r="I9" s="388"/>
      <c r="J9" s="38" t="s">
        <v>39</v>
      </c>
      <c r="K9" s="38" t="s">
        <v>40</v>
      </c>
      <c r="L9" s="39" t="s">
        <v>38</v>
      </c>
      <c r="M9" s="39">
        <v>0.92</v>
      </c>
      <c r="N9" s="41" t="s">
        <v>41</v>
      </c>
    </row>
    <row r="10" spans="1:14" ht="26" x14ac:dyDescent="0.2">
      <c r="A10" s="392"/>
      <c r="B10" s="392"/>
      <c r="C10" s="392"/>
      <c r="D10" s="372"/>
      <c r="E10" s="157" t="s">
        <v>42</v>
      </c>
      <c r="F10" s="157" t="s">
        <v>43</v>
      </c>
      <c r="G10" s="153" t="s">
        <v>44</v>
      </c>
      <c r="H10" s="40">
        <v>45</v>
      </c>
      <c r="I10" s="195">
        <v>45</v>
      </c>
      <c r="J10" s="43" t="s">
        <v>45</v>
      </c>
      <c r="K10" s="43" t="s">
        <v>46</v>
      </c>
      <c r="L10" s="39" t="s">
        <v>38</v>
      </c>
      <c r="M10" s="39">
        <v>0.85</v>
      </c>
      <c r="N10" s="41">
        <v>0.87</v>
      </c>
    </row>
    <row r="11" spans="1:14" ht="39" x14ac:dyDescent="0.2">
      <c r="A11" s="392"/>
      <c r="B11" s="392"/>
      <c r="C11" s="392"/>
      <c r="D11" s="372" t="s">
        <v>47</v>
      </c>
      <c r="E11" s="390" t="s">
        <v>33</v>
      </c>
      <c r="F11" s="390" t="s">
        <v>34</v>
      </c>
      <c r="G11" s="387" t="s">
        <v>35</v>
      </c>
      <c r="H11" s="387">
        <v>0.92</v>
      </c>
      <c r="I11" s="388">
        <v>0.95</v>
      </c>
      <c r="J11" s="38" t="s">
        <v>36</v>
      </c>
      <c r="K11" s="38" t="s">
        <v>37</v>
      </c>
      <c r="L11" s="39" t="s">
        <v>38</v>
      </c>
      <c r="M11" s="39">
        <v>0.92</v>
      </c>
      <c r="N11" s="41">
        <v>0.95</v>
      </c>
    </row>
    <row r="12" spans="1:14" ht="39" x14ac:dyDescent="0.2">
      <c r="A12" s="392"/>
      <c r="B12" s="392"/>
      <c r="C12" s="392"/>
      <c r="D12" s="372" t="s">
        <v>47</v>
      </c>
      <c r="E12" s="390"/>
      <c r="F12" s="390"/>
      <c r="G12" s="387"/>
      <c r="H12" s="387"/>
      <c r="I12" s="388"/>
      <c r="J12" s="38" t="s">
        <v>39</v>
      </c>
      <c r="K12" s="38" t="s">
        <v>40</v>
      </c>
      <c r="L12" s="39" t="s">
        <v>38</v>
      </c>
      <c r="M12" s="39">
        <v>0.92</v>
      </c>
      <c r="N12" s="41" t="s">
        <v>41</v>
      </c>
    </row>
    <row r="13" spans="1:14" ht="26" x14ac:dyDescent="0.2">
      <c r="A13" s="392"/>
      <c r="B13" s="392"/>
      <c r="C13" s="392"/>
      <c r="D13" s="372" t="s">
        <v>47</v>
      </c>
      <c r="E13" s="157" t="s">
        <v>42</v>
      </c>
      <c r="F13" s="157" t="s">
        <v>43</v>
      </c>
      <c r="G13" s="153" t="s">
        <v>44</v>
      </c>
      <c r="H13" s="40">
        <v>36</v>
      </c>
      <c r="I13" s="195">
        <v>36</v>
      </c>
      <c r="J13" s="43" t="s">
        <v>45</v>
      </c>
      <c r="K13" s="43" t="s">
        <v>46</v>
      </c>
      <c r="L13" s="39" t="s">
        <v>38</v>
      </c>
      <c r="M13" s="39">
        <v>0.85</v>
      </c>
      <c r="N13" s="41">
        <v>0.87</v>
      </c>
    </row>
    <row r="14" spans="1:14" ht="26" x14ac:dyDescent="0.2">
      <c r="A14" s="392"/>
      <c r="B14" s="392"/>
      <c r="C14" s="392"/>
      <c r="D14" s="372" t="s">
        <v>48</v>
      </c>
      <c r="E14" s="157" t="s">
        <v>42</v>
      </c>
      <c r="F14" s="157" t="s">
        <v>43</v>
      </c>
      <c r="G14" s="153" t="s">
        <v>44</v>
      </c>
      <c r="H14" s="40">
        <v>50</v>
      </c>
      <c r="I14" s="195">
        <v>52</v>
      </c>
      <c r="J14" s="43" t="s">
        <v>45</v>
      </c>
      <c r="K14" s="43" t="s">
        <v>46</v>
      </c>
      <c r="L14" s="39" t="s">
        <v>38</v>
      </c>
      <c r="M14" s="39">
        <v>0.85</v>
      </c>
      <c r="N14" s="41">
        <v>0.87</v>
      </c>
    </row>
    <row r="15" spans="1:14" ht="39" x14ac:dyDescent="0.2">
      <c r="A15" s="392"/>
      <c r="B15" s="392"/>
      <c r="C15" s="392"/>
      <c r="D15" s="372" t="s">
        <v>48</v>
      </c>
      <c r="E15" s="390" t="s">
        <v>33</v>
      </c>
      <c r="F15" s="390" t="s">
        <v>34</v>
      </c>
      <c r="G15" s="387" t="s">
        <v>35</v>
      </c>
      <c r="H15" s="387">
        <v>0.92</v>
      </c>
      <c r="I15" s="388">
        <v>0.95</v>
      </c>
      <c r="J15" s="38" t="s">
        <v>36</v>
      </c>
      <c r="K15" s="38" t="s">
        <v>37</v>
      </c>
      <c r="L15" s="39" t="s">
        <v>38</v>
      </c>
      <c r="M15" s="39">
        <v>0.92</v>
      </c>
      <c r="N15" s="41">
        <v>0.95</v>
      </c>
    </row>
    <row r="16" spans="1:14" ht="39" x14ac:dyDescent="0.2">
      <c r="A16" s="392"/>
      <c r="B16" s="392"/>
      <c r="C16" s="392"/>
      <c r="D16" s="372" t="s">
        <v>48</v>
      </c>
      <c r="E16" s="390"/>
      <c r="F16" s="390"/>
      <c r="G16" s="387"/>
      <c r="H16" s="387"/>
      <c r="I16" s="388"/>
      <c r="J16" s="38" t="s">
        <v>39</v>
      </c>
      <c r="K16" s="38" t="s">
        <v>40</v>
      </c>
      <c r="L16" s="39" t="s">
        <v>38</v>
      </c>
      <c r="M16" s="39">
        <v>0.92</v>
      </c>
      <c r="N16" s="41" t="s">
        <v>41</v>
      </c>
    </row>
    <row r="17" spans="1:14" ht="39" x14ac:dyDescent="0.2">
      <c r="A17" s="392"/>
      <c r="B17" s="392"/>
      <c r="C17" s="392"/>
      <c r="D17" s="372" t="s">
        <v>49</v>
      </c>
      <c r="E17" s="390" t="s">
        <v>33</v>
      </c>
      <c r="F17" s="390" t="s">
        <v>34</v>
      </c>
      <c r="G17" s="387" t="s">
        <v>35</v>
      </c>
      <c r="H17" s="387">
        <v>0.92</v>
      </c>
      <c r="I17" s="388">
        <v>0.95</v>
      </c>
      <c r="J17" s="38" t="s">
        <v>36</v>
      </c>
      <c r="K17" s="38" t="s">
        <v>37</v>
      </c>
      <c r="L17" s="39" t="s">
        <v>38</v>
      </c>
      <c r="M17" s="39">
        <v>0.92</v>
      </c>
      <c r="N17" s="41">
        <v>0.95</v>
      </c>
    </row>
    <row r="18" spans="1:14" ht="39" x14ac:dyDescent="0.2">
      <c r="A18" s="392"/>
      <c r="B18" s="392"/>
      <c r="C18" s="392"/>
      <c r="D18" s="372" t="s">
        <v>49</v>
      </c>
      <c r="E18" s="390"/>
      <c r="F18" s="390"/>
      <c r="G18" s="387"/>
      <c r="H18" s="387"/>
      <c r="I18" s="388"/>
      <c r="J18" s="38" t="s">
        <v>39</v>
      </c>
      <c r="K18" s="38" t="s">
        <v>40</v>
      </c>
      <c r="L18" s="39" t="s">
        <v>38</v>
      </c>
      <c r="M18" s="39">
        <v>0.92</v>
      </c>
      <c r="N18" s="41" t="s">
        <v>41</v>
      </c>
    </row>
    <row r="19" spans="1:14" ht="26" x14ac:dyDescent="0.2">
      <c r="A19" s="392"/>
      <c r="B19" s="392"/>
      <c r="C19" s="392"/>
      <c r="D19" s="372" t="s">
        <v>49</v>
      </c>
      <c r="E19" s="157" t="s">
        <v>42</v>
      </c>
      <c r="F19" s="157" t="s">
        <v>43</v>
      </c>
      <c r="G19" s="153" t="s">
        <v>44</v>
      </c>
      <c r="H19" s="40">
        <v>16</v>
      </c>
      <c r="I19" s="195">
        <v>18</v>
      </c>
      <c r="J19" s="43" t="s">
        <v>45</v>
      </c>
      <c r="K19" s="43" t="s">
        <v>46</v>
      </c>
      <c r="L19" s="39" t="s">
        <v>38</v>
      </c>
      <c r="M19" s="39">
        <v>0.85</v>
      </c>
      <c r="N19" s="41">
        <v>0.87</v>
      </c>
    </row>
    <row r="20" spans="1:14" ht="39" x14ac:dyDescent="0.2">
      <c r="A20" s="392"/>
      <c r="B20" s="392"/>
      <c r="C20" s="392"/>
      <c r="D20" s="372" t="s">
        <v>50</v>
      </c>
      <c r="E20" s="390" t="s">
        <v>33</v>
      </c>
      <c r="F20" s="390" t="s">
        <v>34</v>
      </c>
      <c r="G20" s="387" t="s">
        <v>35</v>
      </c>
      <c r="H20" s="387">
        <v>0.92</v>
      </c>
      <c r="I20" s="388">
        <v>0.95</v>
      </c>
      <c r="J20" s="38" t="s">
        <v>36</v>
      </c>
      <c r="K20" s="38" t="s">
        <v>37</v>
      </c>
      <c r="L20" s="39" t="s">
        <v>38</v>
      </c>
      <c r="M20" s="39">
        <v>0.92</v>
      </c>
      <c r="N20" s="41">
        <v>0.95</v>
      </c>
    </row>
    <row r="21" spans="1:14" ht="39" x14ac:dyDescent="0.2">
      <c r="A21" s="392"/>
      <c r="B21" s="392"/>
      <c r="C21" s="392"/>
      <c r="D21" s="372"/>
      <c r="E21" s="390"/>
      <c r="F21" s="390"/>
      <c r="G21" s="387"/>
      <c r="H21" s="387"/>
      <c r="I21" s="388"/>
      <c r="J21" s="38" t="s">
        <v>39</v>
      </c>
      <c r="K21" s="38" t="s">
        <v>40</v>
      </c>
      <c r="L21" s="39" t="s">
        <v>38</v>
      </c>
      <c r="M21" s="39">
        <v>0.92</v>
      </c>
      <c r="N21" s="41" t="s">
        <v>41</v>
      </c>
    </row>
    <row r="22" spans="1:14" ht="26" x14ac:dyDescent="0.2">
      <c r="A22" s="392"/>
      <c r="B22" s="392"/>
      <c r="C22" s="392"/>
      <c r="D22" s="372"/>
      <c r="E22" s="157" t="s">
        <v>42</v>
      </c>
      <c r="F22" s="157" t="s">
        <v>43</v>
      </c>
      <c r="G22" s="153" t="s">
        <v>44</v>
      </c>
      <c r="H22" s="40">
        <v>265</v>
      </c>
      <c r="I22" s="195">
        <v>265</v>
      </c>
      <c r="J22" s="43" t="s">
        <v>45</v>
      </c>
      <c r="K22" s="43" t="s">
        <v>46</v>
      </c>
      <c r="L22" s="39" t="s">
        <v>38</v>
      </c>
      <c r="M22" s="39">
        <v>0.85</v>
      </c>
      <c r="N22" s="41">
        <v>0.87</v>
      </c>
    </row>
    <row r="23" spans="1:14" ht="52" x14ac:dyDescent="0.2">
      <c r="A23" s="392"/>
      <c r="B23" s="392"/>
      <c r="C23" s="392"/>
      <c r="D23" s="372" t="s">
        <v>51</v>
      </c>
      <c r="E23" s="205" t="s">
        <v>33</v>
      </c>
      <c r="F23" s="37" t="s">
        <v>34</v>
      </c>
      <c r="G23" s="39" t="s">
        <v>35</v>
      </c>
      <c r="H23" s="39">
        <v>0.92</v>
      </c>
      <c r="I23" s="129">
        <v>0.95</v>
      </c>
      <c r="J23" s="372" t="s">
        <v>52</v>
      </c>
      <c r="K23" s="372"/>
      <c r="L23" s="372"/>
      <c r="M23" s="372"/>
      <c r="N23" s="372"/>
    </row>
    <row r="24" spans="1:14" ht="39" x14ac:dyDescent="0.2">
      <c r="A24" s="392"/>
      <c r="B24" s="392"/>
      <c r="C24" s="392"/>
      <c r="D24" s="372"/>
      <c r="E24" s="216" t="s">
        <v>53</v>
      </c>
      <c r="F24" s="71" t="s">
        <v>54</v>
      </c>
      <c r="G24" s="42" t="s">
        <v>38</v>
      </c>
      <c r="H24" s="36" t="s">
        <v>55</v>
      </c>
      <c r="I24" s="130">
        <v>0.7</v>
      </c>
      <c r="J24" s="372" t="s">
        <v>52</v>
      </c>
      <c r="K24" s="372"/>
      <c r="L24" s="372"/>
      <c r="M24" s="372"/>
      <c r="N24" s="372"/>
    </row>
    <row r="25" spans="1:14" ht="26" x14ac:dyDescent="0.2">
      <c r="A25" s="392"/>
      <c r="B25" s="392"/>
      <c r="C25" s="392"/>
      <c r="D25" s="372"/>
      <c r="E25" s="157" t="s">
        <v>42</v>
      </c>
      <c r="F25" s="157" t="s">
        <v>43</v>
      </c>
      <c r="G25" s="153" t="s">
        <v>44</v>
      </c>
      <c r="H25" s="40">
        <v>412</v>
      </c>
      <c r="I25" s="195">
        <v>416</v>
      </c>
      <c r="J25" s="43" t="s">
        <v>45</v>
      </c>
      <c r="K25" s="43" t="s">
        <v>46</v>
      </c>
      <c r="L25" s="40" t="s">
        <v>38</v>
      </c>
      <c r="M25" s="39">
        <v>0.85</v>
      </c>
      <c r="N25" s="41">
        <v>0.87</v>
      </c>
    </row>
    <row r="26" spans="1:14" ht="26" x14ac:dyDescent="0.2">
      <c r="A26" s="392"/>
      <c r="B26" s="392"/>
      <c r="C26" s="392"/>
      <c r="D26" s="372"/>
      <c r="E26" s="205" t="s">
        <v>56</v>
      </c>
      <c r="F26" s="37" t="s">
        <v>57</v>
      </c>
      <c r="G26" s="39" t="s">
        <v>44</v>
      </c>
      <c r="H26" s="39">
        <v>0.24</v>
      </c>
      <c r="I26" s="129" t="s">
        <v>41</v>
      </c>
      <c r="J26" s="372" t="s">
        <v>52</v>
      </c>
      <c r="K26" s="372"/>
      <c r="L26" s="372"/>
      <c r="M26" s="372"/>
      <c r="N26" s="372"/>
    </row>
    <row r="27" spans="1:14" ht="38" customHeight="1" x14ac:dyDescent="0.2">
      <c r="A27" s="392"/>
      <c r="B27" s="392"/>
      <c r="C27" s="392"/>
      <c r="D27" s="394" t="s">
        <v>58</v>
      </c>
      <c r="E27" s="215" t="s">
        <v>59</v>
      </c>
      <c r="F27" s="37" t="s">
        <v>60</v>
      </c>
      <c r="G27" s="39" t="s">
        <v>38</v>
      </c>
      <c r="H27" s="39">
        <v>0.95</v>
      </c>
      <c r="I27" s="129">
        <v>0.95</v>
      </c>
      <c r="J27" s="399" t="s">
        <v>52</v>
      </c>
      <c r="K27" s="400"/>
      <c r="L27" s="400"/>
      <c r="M27" s="400"/>
      <c r="N27" s="401"/>
    </row>
    <row r="28" spans="1:14" ht="26" x14ac:dyDescent="0.2">
      <c r="A28" s="392"/>
      <c r="B28" s="392"/>
      <c r="C28" s="392"/>
      <c r="D28" s="394"/>
      <c r="E28" s="205" t="s">
        <v>61</v>
      </c>
      <c r="F28" s="37" t="s">
        <v>62</v>
      </c>
      <c r="G28" s="39" t="s">
        <v>38</v>
      </c>
      <c r="H28" s="39">
        <v>0.85</v>
      </c>
      <c r="I28" s="129">
        <v>0.85</v>
      </c>
      <c r="J28" s="399" t="s">
        <v>52</v>
      </c>
      <c r="K28" s="400"/>
      <c r="L28" s="400"/>
      <c r="M28" s="400"/>
      <c r="N28" s="401"/>
    </row>
    <row r="29" spans="1:14" ht="52" x14ac:dyDescent="0.2">
      <c r="A29" s="392"/>
      <c r="B29" s="392"/>
      <c r="C29" s="392"/>
      <c r="D29" s="394"/>
      <c r="E29" s="37" t="s">
        <v>63</v>
      </c>
      <c r="F29" s="37" t="s">
        <v>64</v>
      </c>
      <c r="G29" s="36" t="s">
        <v>38</v>
      </c>
      <c r="H29" s="36">
        <v>0.95</v>
      </c>
      <c r="I29" s="130">
        <v>0.95</v>
      </c>
      <c r="J29" s="372" t="s">
        <v>52</v>
      </c>
      <c r="K29" s="372"/>
      <c r="L29" s="372"/>
      <c r="M29" s="372"/>
      <c r="N29" s="372"/>
    </row>
    <row r="30" spans="1:14" ht="52" x14ac:dyDescent="0.2">
      <c r="A30" s="392"/>
      <c r="B30" s="392"/>
      <c r="C30" s="392"/>
      <c r="D30" s="394"/>
      <c r="E30" s="37" t="s">
        <v>65</v>
      </c>
      <c r="F30" s="37" t="s">
        <v>66</v>
      </c>
      <c r="G30" s="36" t="s">
        <v>38</v>
      </c>
      <c r="H30" s="36">
        <v>0.95</v>
      </c>
      <c r="I30" s="130">
        <v>0.95</v>
      </c>
      <c r="J30" s="402" t="s">
        <v>52</v>
      </c>
      <c r="K30" s="402"/>
      <c r="L30" s="402"/>
      <c r="M30" s="402"/>
      <c r="N30" s="402"/>
    </row>
    <row r="31" spans="1:14" ht="52" x14ac:dyDescent="0.2">
      <c r="A31" s="392"/>
      <c r="B31" s="392"/>
      <c r="C31" s="392"/>
      <c r="D31" s="394"/>
      <c r="E31" s="37" t="s">
        <v>67</v>
      </c>
      <c r="F31" s="37" t="s">
        <v>68</v>
      </c>
      <c r="G31" s="36" t="s">
        <v>38</v>
      </c>
      <c r="H31" s="36">
        <v>0.95</v>
      </c>
      <c r="I31" s="130">
        <v>0.95</v>
      </c>
      <c r="J31" s="402" t="s">
        <v>52</v>
      </c>
      <c r="K31" s="402"/>
      <c r="L31" s="402"/>
      <c r="M31" s="402"/>
      <c r="N31" s="402"/>
    </row>
    <row r="32" spans="1:14" ht="26" x14ac:dyDescent="0.2">
      <c r="A32" s="392"/>
      <c r="B32" s="392"/>
      <c r="C32" s="392"/>
      <c r="D32" s="394"/>
      <c r="E32" s="58" t="s">
        <v>69</v>
      </c>
      <c r="F32" s="58" t="s">
        <v>70</v>
      </c>
      <c r="G32" s="41" t="s">
        <v>38</v>
      </c>
      <c r="H32" s="36" t="s">
        <v>55</v>
      </c>
      <c r="I32" s="130">
        <v>0.95</v>
      </c>
      <c r="J32" s="402" t="s">
        <v>52</v>
      </c>
      <c r="K32" s="402"/>
      <c r="L32" s="402"/>
      <c r="M32" s="402"/>
      <c r="N32" s="402"/>
    </row>
    <row r="33" spans="1:14" ht="26" x14ac:dyDescent="0.2">
      <c r="A33" s="393"/>
      <c r="B33" s="393"/>
      <c r="C33" s="393"/>
      <c r="D33" s="394"/>
      <c r="E33" s="201" t="s">
        <v>71</v>
      </c>
      <c r="F33" s="58" t="s">
        <v>72</v>
      </c>
      <c r="G33" s="42" t="s">
        <v>38</v>
      </c>
      <c r="H33" s="36" t="s">
        <v>55</v>
      </c>
      <c r="I33" s="130" t="s">
        <v>41</v>
      </c>
      <c r="J33" s="402" t="s">
        <v>52</v>
      </c>
      <c r="K33" s="402"/>
      <c r="L33" s="402"/>
      <c r="M33" s="402"/>
      <c r="N33" s="402"/>
    </row>
    <row r="34" spans="1:14" ht="52" x14ac:dyDescent="0.2">
      <c r="A34" s="327" t="s">
        <v>29</v>
      </c>
      <c r="B34" s="327" t="s">
        <v>73</v>
      </c>
      <c r="C34" s="395" t="s">
        <v>74</v>
      </c>
      <c r="D34" s="327" t="s">
        <v>75</v>
      </c>
      <c r="E34" s="344" t="s">
        <v>76</v>
      </c>
      <c r="F34" s="333" t="s">
        <v>77</v>
      </c>
      <c r="G34" s="396" t="s">
        <v>44</v>
      </c>
      <c r="H34" s="396">
        <v>685</v>
      </c>
      <c r="I34" s="396">
        <v>870</v>
      </c>
      <c r="J34" s="46" t="s">
        <v>78</v>
      </c>
      <c r="K34" s="46" t="s">
        <v>79</v>
      </c>
      <c r="L34" s="47" t="s">
        <v>44</v>
      </c>
      <c r="M34" s="47">
        <v>300</v>
      </c>
      <c r="N34" s="47">
        <v>300</v>
      </c>
    </row>
    <row r="35" spans="1:14" ht="26" x14ac:dyDescent="0.2">
      <c r="A35" s="328"/>
      <c r="B35" s="328"/>
      <c r="C35" s="328"/>
      <c r="D35" s="328"/>
      <c r="E35" s="347"/>
      <c r="F35" s="348"/>
      <c r="G35" s="397"/>
      <c r="H35" s="397"/>
      <c r="I35" s="397"/>
      <c r="J35" s="46" t="s">
        <v>80</v>
      </c>
      <c r="K35" s="46" t="s">
        <v>81</v>
      </c>
      <c r="L35" s="47" t="s">
        <v>38</v>
      </c>
      <c r="M35" s="47">
        <v>70</v>
      </c>
      <c r="N35" s="47">
        <v>70</v>
      </c>
    </row>
    <row r="36" spans="1:14" ht="26" x14ac:dyDescent="0.2">
      <c r="A36" s="328"/>
      <c r="B36" s="328"/>
      <c r="C36" s="328"/>
      <c r="D36" s="328"/>
      <c r="E36" s="347"/>
      <c r="F36" s="348"/>
      <c r="G36" s="397"/>
      <c r="H36" s="397"/>
      <c r="I36" s="397"/>
      <c r="J36" s="46" t="s">
        <v>82</v>
      </c>
      <c r="K36" s="46" t="s">
        <v>83</v>
      </c>
      <c r="L36" s="47" t="s">
        <v>38</v>
      </c>
      <c r="M36" s="47"/>
      <c r="N36" s="32">
        <v>1</v>
      </c>
    </row>
    <row r="37" spans="1:14" ht="39" x14ac:dyDescent="0.2">
      <c r="A37" s="328"/>
      <c r="B37" s="328"/>
      <c r="C37" s="328"/>
      <c r="D37" s="328"/>
      <c r="E37" s="345"/>
      <c r="F37" s="334"/>
      <c r="G37" s="398"/>
      <c r="H37" s="398"/>
      <c r="I37" s="398"/>
      <c r="J37" s="46" t="s">
        <v>84</v>
      </c>
      <c r="K37" s="46" t="s">
        <v>85</v>
      </c>
      <c r="L37" s="47" t="s">
        <v>38</v>
      </c>
      <c r="M37" s="47">
        <v>315</v>
      </c>
      <c r="N37" s="47">
        <v>500</v>
      </c>
    </row>
    <row r="38" spans="1:14" ht="39" x14ac:dyDescent="0.2">
      <c r="A38" s="328"/>
      <c r="B38" s="328"/>
      <c r="C38" s="328"/>
      <c r="D38" s="328"/>
      <c r="E38" s="201" t="s">
        <v>86</v>
      </c>
      <c r="F38" s="58" t="s">
        <v>87</v>
      </c>
      <c r="G38" s="81" t="s">
        <v>38</v>
      </c>
      <c r="H38" s="81" t="s">
        <v>55</v>
      </c>
      <c r="I38" s="76">
        <v>1</v>
      </c>
      <c r="J38" s="326" t="s">
        <v>52</v>
      </c>
      <c r="K38" s="326"/>
      <c r="L38" s="326"/>
      <c r="M38" s="326"/>
      <c r="N38" s="326"/>
    </row>
    <row r="39" spans="1:14" ht="26" x14ac:dyDescent="0.2">
      <c r="A39" s="328"/>
      <c r="B39" s="328"/>
      <c r="C39" s="328"/>
      <c r="D39" s="328"/>
      <c r="E39" s="58" t="s">
        <v>88</v>
      </c>
      <c r="F39" s="58" t="s">
        <v>89</v>
      </c>
      <c r="G39" s="44" t="s">
        <v>38</v>
      </c>
      <c r="H39" s="44">
        <v>1</v>
      </c>
      <c r="I39" s="44">
        <v>1</v>
      </c>
      <c r="J39" s="326" t="s">
        <v>52</v>
      </c>
      <c r="K39" s="326"/>
      <c r="L39" s="326"/>
      <c r="M39" s="326"/>
      <c r="N39" s="326"/>
    </row>
    <row r="40" spans="1:14" ht="39" x14ac:dyDescent="0.2">
      <c r="A40" s="329"/>
      <c r="B40" s="329"/>
      <c r="C40" s="328"/>
      <c r="D40" s="360"/>
      <c r="E40" s="58" t="s">
        <v>90</v>
      </c>
      <c r="F40" s="58" t="s">
        <v>87</v>
      </c>
      <c r="G40" s="49" t="s">
        <v>91</v>
      </c>
      <c r="H40" s="3" t="s">
        <v>92</v>
      </c>
      <c r="I40" s="44">
        <v>1</v>
      </c>
      <c r="J40" s="326" t="s">
        <v>52</v>
      </c>
      <c r="K40" s="326"/>
      <c r="L40" s="326"/>
      <c r="M40" s="326"/>
      <c r="N40" s="326"/>
    </row>
    <row r="41" spans="1:14" x14ac:dyDescent="0.2">
      <c r="A41" s="327" t="s">
        <v>93</v>
      </c>
      <c r="B41" s="327" t="s">
        <v>94</v>
      </c>
      <c r="C41" s="328"/>
      <c r="D41" s="326" t="s">
        <v>95</v>
      </c>
      <c r="E41" s="345" t="s">
        <v>96</v>
      </c>
      <c r="F41" s="334" t="s">
        <v>97</v>
      </c>
      <c r="G41" s="331" t="s">
        <v>38</v>
      </c>
      <c r="H41" s="331">
        <v>1</v>
      </c>
      <c r="I41" s="331">
        <v>1</v>
      </c>
      <c r="J41" s="46" t="s">
        <v>98</v>
      </c>
      <c r="K41" s="46" t="s">
        <v>99</v>
      </c>
      <c r="L41" s="32" t="s">
        <v>38</v>
      </c>
      <c r="M41" s="32">
        <v>0.3</v>
      </c>
      <c r="N41" s="32">
        <v>0.2</v>
      </c>
    </row>
    <row r="42" spans="1:14" ht="26" x14ac:dyDescent="0.2">
      <c r="A42" s="328"/>
      <c r="B42" s="328"/>
      <c r="C42" s="328"/>
      <c r="D42" s="326" t="s">
        <v>95</v>
      </c>
      <c r="E42" s="341" t="s">
        <v>96</v>
      </c>
      <c r="F42" s="355" t="s">
        <v>97</v>
      </c>
      <c r="G42" s="331"/>
      <c r="H42" s="331"/>
      <c r="I42" s="331"/>
      <c r="J42" s="46" t="s">
        <v>100</v>
      </c>
      <c r="K42" s="46" t="s">
        <v>101</v>
      </c>
      <c r="L42" s="32" t="s">
        <v>38</v>
      </c>
      <c r="M42" s="32">
        <v>0.6</v>
      </c>
      <c r="N42" s="32">
        <v>0.7</v>
      </c>
    </row>
    <row r="43" spans="1:14" ht="39" x14ac:dyDescent="0.2">
      <c r="A43" s="328"/>
      <c r="B43" s="328"/>
      <c r="C43" s="328"/>
      <c r="D43" s="48" t="s">
        <v>102</v>
      </c>
      <c r="E43" s="203" t="s">
        <v>103</v>
      </c>
      <c r="F43" s="35" t="s">
        <v>104</v>
      </c>
      <c r="G43" s="32" t="s">
        <v>38</v>
      </c>
      <c r="H43" s="32">
        <v>0.85</v>
      </c>
      <c r="I43" s="32">
        <v>0.85</v>
      </c>
      <c r="J43" s="326" t="s">
        <v>52</v>
      </c>
      <c r="K43" s="326"/>
      <c r="L43" s="326"/>
      <c r="M43" s="326"/>
      <c r="N43" s="326"/>
    </row>
    <row r="44" spans="1:14" x14ac:dyDescent="0.2">
      <c r="A44" s="328"/>
      <c r="B44" s="328"/>
      <c r="C44" s="328"/>
      <c r="D44" s="326" t="s">
        <v>105</v>
      </c>
      <c r="E44" s="35" t="s">
        <v>106</v>
      </c>
      <c r="F44" s="35" t="s">
        <v>107</v>
      </c>
      <c r="G44" s="45" t="s">
        <v>38</v>
      </c>
      <c r="H44" s="45">
        <v>2</v>
      </c>
      <c r="I44" s="45">
        <v>1</v>
      </c>
      <c r="J44" s="326" t="s">
        <v>52</v>
      </c>
      <c r="K44" s="326"/>
      <c r="L44" s="326"/>
      <c r="M44" s="326"/>
      <c r="N44" s="326"/>
    </row>
    <row r="45" spans="1:14" ht="39" x14ac:dyDescent="0.2">
      <c r="A45" s="329"/>
      <c r="B45" s="329"/>
      <c r="C45" s="329"/>
      <c r="D45" s="326" t="s">
        <v>95</v>
      </c>
      <c r="E45" s="203" t="s">
        <v>108</v>
      </c>
      <c r="F45" s="35" t="s">
        <v>109</v>
      </c>
      <c r="G45" s="32" t="s">
        <v>38</v>
      </c>
      <c r="H45" s="32">
        <v>1</v>
      </c>
      <c r="I45" s="32">
        <v>1</v>
      </c>
      <c r="J45" s="326" t="s">
        <v>52</v>
      </c>
      <c r="K45" s="326"/>
      <c r="L45" s="326"/>
      <c r="M45" s="326"/>
      <c r="N45" s="326"/>
    </row>
    <row r="46" spans="1:14" ht="26" x14ac:dyDescent="0.2">
      <c r="A46" s="327" t="s">
        <v>110</v>
      </c>
      <c r="B46" s="327" t="s">
        <v>111</v>
      </c>
      <c r="C46" s="327" t="s">
        <v>112</v>
      </c>
      <c r="D46" s="327" t="s">
        <v>113</v>
      </c>
      <c r="E46" s="203" t="s">
        <v>114</v>
      </c>
      <c r="F46" s="35" t="s">
        <v>115</v>
      </c>
      <c r="G46" s="32" t="s">
        <v>38</v>
      </c>
      <c r="H46" s="32">
        <v>1</v>
      </c>
      <c r="I46" s="32">
        <v>1</v>
      </c>
      <c r="J46" s="326" t="s">
        <v>52</v>
      </c>
      <c r="K46" s="326"/>
      <c r="L46" s="326"/>
      <c r="M46" s="326"/>
      <c r="N46" s="326"/>
    </row>
    <row r="47" spans="1:14" ht="26" x14ac:dyDescent="0.2">
      <c r="A47" s="328"/>
      <c r="B47" s="328"/>
      <c r="C47" s="328"/>
      <c r="D47" s="328"/>
      <c r="E47" s="203" t="s">
        <v>116</v>
      </c>
      <c r="F47" s="35" t="s">
        <v>117</v>
      </c>
      <c r="G47" s="32" t="s">
        <v>38</v>
      </c>
      <c r="H47" s="32">
        <v>1</v>
      </c>
      <c r="I47" s="32">
        <v>1</v>
      </c>
      <c r="J47" s="326" t="s">
        <v>52</v>
      </c>
      <c r="K47" s="326"/>
      <c r="L47" s="326"/>
      <c r="M47" s="326"/>
      <c r="N47" s="326"/>
    </row>
    <row r="48" spans="1:14" ht="24" customHeight="1" x14ac:dyDescent="0.2">
      <c r="A48" s="329"/>
      <c r="B48" s="329"/>
      <c r="C48" s="329"/>
      <c r="D48" s="329"/>
      <c r="E48" s="203" t="s">
        <v>118</v>
      </c>
      <c r="F48" s="35" t="s">
        <v>57</v>
      </c>
      <c r="G48" s="32" t="s">
        <v>38</v>
      </c>
      <c r="H48" s="32">
        <v>1</v>
      </c>
      <c r="I48" s="32">
        <v>1</v>
      </c>
      <c r="J48" s="46" t="s">
        <v>119</v>
      </c>
      <c r="K48" s="46" t="s">
        <v>120</v>
      </c>
      <c r="L48" s="32" t="s">
        <v>38</v>
      </c>
      <c r="M48" s="44">
        <v>1</v>
      </c>
      <c r="N48" s="44">
        <v>1</v>
      </c>
    </row>
    <row r="49" spans="1:14" ht="26" x14ac:dyDescent="0.2">
      <c r="A49" s="327" t="s">
        <v>121</v>
      </c>
      <c r="B49" s="327" t="s">
        <v>122</v>
      </c>
      <c r="C49" s="327" t="s">
        <v>123</v>
      </c>
      <c r="D49" s="327" t="s">
        <v>124</v>
      </c>
      <c r="E49" s="52" t="s">
        <v>125</v>
      </c>
      <c r="F49" s="52" t="s">
        <v>126</v>
      </c>
      <c r="G49" s="47" t="s">
        <v>127</v>
      </c>
      <c r="H49" s="47">
        <v>1</v>
      </c>
      <c r="I49" s="47">
        <v>1</v>
      </c>
      <c r="J49" s="326" t="s">
        <v>52</v>
      </c>
      <c r="K49" s="326"/>
      <c r="L49" s="326"/>
      <c r="M49" s="326"/>
      <c r="N49" s="326"/>
    </row>
    <row r="50" spans="1:14" ht="45" customHeight="1" x14ac:dyDescent="0.2">
      <c r="A50" s="328"/>
      <c r="B50" s="328"/>
      <c r="C50" s="328"/>
      <c r="D50" s="328"/>
      <c r="E50" s="412" t="s">
        <v>128</v>
      </c>
      <c r="F50" s="453" t="s">
        <v>129</v>
      </c>
      <c r="G50" s="352" t="s">
        <v>130</v>
      </c>
      <c r="H50" s="352" t="s">
        <v>92</v>
      </c>
      <c r="I50" s="352">
        <v>0.97</v>
      </c>
      <c r="J50" s="58" t="s">
        <v>131</v>
      </c>
      <c r="K50" s="72" t="s">
        <v>132</v>
      </c>
      <c r="L50" s="32" t="s">
        <v>133</v>
      </c>
      <c r="M50" s="32" t="s">
        <v>92</v>
      </c>
      <c r="N50" s="32">
        <v>1</v>
      </c>
    </row>
    <row r="51" spans="1:14" ht="45" customHeight="1" x14ac:dyDescent="0.2">
      <c r="A51" s="328"/>
      <c r="B51" s="328"/>
      <c r="C51" s="328"/>
      <c r="D51" s="328"/>
      <c r="E51" s="414"/>
      <c r="F51" s="454"/>
      <c r="G51" s="354"/>
      <c r="H51" s="354"/>
      <c r="I51" s="354"/>
      <c r="J51" s="72" t="s">
        <v>134</v>
      </c>
      <c r="K51" s="72" t="s">
        <v>135</v>
      </c>
      <c r="L51" s="32" t="s">
        <v>38</v>
      </c>
      <c r="M51" s="32"/>
      <c r="N51" s="32">
        <v>1</v>
      </c>
    </row>
    <row r="52" spans="1:14" ht="26" x14ac:dyDescent="0.2">
      <c r="A52" s="328"/>
      <c r="B52" s="328"/>
      <c r="C52" s="328"/>
      <c r="D52" s="328"/>
      <c r="E52" s="199" t="s">
        <v>136</v>
      </c>
      <c r="F52" s="52" t="s">
        <v>137</v>
      </c>
      <c r="G52" s="32" t="s">
        <v>38</v>
      </c>
      <c r="H52" s="32">
        <v>1</v>
      </c>
      <c r="I52" s="73">
        <v>1</v>
      </c>
      <c r="J52" s="326" t="s">
        <v>52</v>
      </c>
      <c r="K52" s="326"/>
      <c r="L52" s="326"/>
      <c r="M52" s="326"/>
      <c r="N52" s="326"/>
    </row>
    <row r="53" spans="1:14" ht="26" x14ac:dyDescent="0.2">
      <c r="A53" s="328"/>
      <c r="B53" s="328"/>
      <c r="C53" s="328"/>
      <c r="D53" s="328"/>
      <c r="E53" s="200" t="s">
        <v>138</v>
      </c>
      <c r="F53" s="52" t="s">
        <v>139</v>
      </c>
      <c r="G53" s="47" t="s">
        <v>44</v>
      </c>
      <c r="H53" s="47">
        <v>1</v>
      </c>
      <c r="I53" s="47">
        <v>1</v>
      </c>
      <c r="J53" s="56" t="s">
        <v>140</v>
      </c>
      <c r="K53" s="56" t="s">
        <v>141</v>
      </c>
      <c r="L53" s="32" t="s">
        <v>38</v>
      </c>
      <c r="M53" s="32">
        <v>1</v>
      </c>
      <c r="N53" s="32">
        <v>1</v>
      </c>
    </row>
    <row r="54" spans="1:14" ht="23.25" customHeight="1" x14ac:dyDescent="0.2">
      <c r="A54" s="328"/>
      <c r="B54" s="328"/>
      <c r="C54" s="328"/>
      <c r="D54" s="328"/>
      <c r="E54" s="403" t="s">
        <v>142</v>
      </c>
      <c r="F54" s="366" t="s">
        <v>143</v>
      </c>
      <c r="G54" s="352" t="s">
        <v>38</v>
      </c>
      <c r="H54" s="352">
        <v>1</v>
      </c>
      <c r="I54" s="352">
        <v>1</v>
      </c>
      <c r="J54" s="142" t="s">
        <v>144</v>
      </c>
      <c r="K54" s="142" t="s">
        <v>145</v>
      </c>
      <c r="L54" s="32" t="s">
        <v>38</v>
      </c>
      <c r="M54" s="23" t="s">
        <v>146</v>
      </c>
      <c r="N54" s="23" t="s">
        <v>147</v>
      </c>
    </row>
    <row r="55" spans="1:14" ht="23.25" customHeight="1" x14ac:dyDescent="0.2">
      <c r="A55" s="328"/>
      <c r="B55" s="328"/>
      <c r="C55" s="328"/>
      <c r="D55" s="328"/>
      <c r="E55" s="403"/>
      <c r="F55" s="404"/>
      <c r="G55" s="353"/>
      <c r="H55" s="353"/>
      <c r="I55" s="353"/>
      <c r="J55" s="58" t="s">
        <v>148</v>
      </c>
      <c r="K55" s="58" t="s">
        <v>149</v>
      </c>
      <c r="L55" s="32" t="s">
        <v>38</v>
      </c>
      <c r="M55" s="32"/>
      <c r="N55" s="82">
        <v>0.97</v>
      </c>
    </row>
    <row r="56" spans="1:14" ht="23.25" customHeight="1" x14ac:dyDescent="0.2">
      <c r="A56" s="328"/>
      <c r="B56" s="328"/>
      <c r="C56" s="328"/>
      <c r="D56" s="328"/>
      <c r="E56" s="403"/>
      <c r="F56" s="404"/>
      <c r="G56" s="353"/>
      <c r="H56" s="353"/>
      <c r="I56" s="353"/>
      <c r="J56" s="57" t="s">
        <v>150</v>
      </c>
      <c r="K56" s="57" t="s">
        <v>151</v>
      </c>
      <c r="L56" s="23" t="s">
        <v>44</v>
      </c>
      <c r="M56" s="23"/>
      <c r="N56" s="23">
        <v>18</v>
      </c>
    </row>
    <row r="57" spans="1:14" ht="23.25" customHeight="1" x14ac:dyDescent="0.2">
      <c r="A57" s="328"/>
      <c r="B57" s="328"/>
      <c r="C57" s="328"/>
      <c r="D57" s="328"/>
      <c r="E57" s="365"/>
      <c r="F57" s="367"/>
      <c r="G57" s="354"/>
      <c r="H57" s="354"/>
      <c r="I57" s="354"/>
      <c r="J57" s="57" t="s">
        <v>152</v>
      </c>
      <c r="K57" s="57" t="s">
        <v>153</v>
      </c>
      <c r="L57" s="23" t="s">
        <v>38</v>
      </c>
      <c r="M57" s="23">
        <v>88</v>
      </c>
      <c r="N57" s="23">
        <v>90</v>
      </c>
    </row>
    <row r="58" spans="1:14" ht="26" x14ac:dyDescent="0.2">
      <c r="A58" s="328"/>
      <c r="B58" s="328"/>
      <c r="C58" s="328"/>
      <c r="D58" s="328"/>
      <c r="E58" s="201" t="s">
        <v>154</v>
      </c>
      <c r="F58" s="72" t="s">
        <v>155</v>
      </c>
      <c r="G58" s="32" t="s">
        <v>156</v>
      </c>
      <c r="H58" s="32" t="s">
        <v>92</v>
      </c>
      <c r="I58" s="122">
        <v>1</v>
      </c>
      <c r="J58" s="57" t="s">
        <v>157</v>
      </c>
      <c r="K58" s="57" t="s">
        <v>158</v>
      </c>
      <c r="L58" s="23" t="s">
        <v>38</v>
      </c>
      <c r="M58" s="23" t="s">
        <v>92</v>
      </c>
      <c r="N58" s="82">
        <v>1</v>
      </c>
    </row>
    <row r="59" spans="1:14" ht="26" x14ac:dyDescent="0.2">
      <c r="A59" s="328"/>
      <c r="B59" s="328"/>
      <c r="C59" s="328"/>
      <c r="D59" s="328"/>
      <c r="E59" s="201" t="s">
        <v>159</v>
      </c>
      <c r="F59" s="58" t="s">
        <v>160</v>
      </c>
      <c r="G59" s="32" t="s">
        <v>156</v>
      </c>
      <c r="H59" s="32" t="s">
        <v>92</v>
      </c>
      <c r="I59" s="122" t="s">
        <v>161</v>
      </c>
      <c r="J59" s="326" t="s">
        <v>52</v>
      </c>
      <c r="K59" s="326"/>
      <c r="L59" s="326"/>
      <c r="M59" s="326"/>
      <c r="N59" s="326"/>
    </row>
    <row r="60" spans="1:14" ht="26" x14ac:dyDescent="0.2">
      <c r="A60" s="328"/>
      <c r="B60" s="328"/>
      <c r="C60" s="328"/>
      <c r="D60" s="328"/>
      <c r="E60" s="58" t="s">
        <v>162</v>
      </c>
      <c r="F60" s="58" t="s">
        <v>163</v>
      </c>
      <c r="G60" s="47" t="s">
        <v>44</v>
      </c>
      <c r="H60" s="32" t="s">
        <v>92</v>
      </c>
      <c r="I60" s="119">
        <v>15</v>
      </c>
      <c r="J60" s="326" t="s">
        <v>52</v>
      </c>
      <c r="K60" s="326"/>
      <c r="L60" s="326"/>
      <c r="M60" s="326"/>
      <c r="N60" s="326"/>
    </row>
    <row r="61" spans="1:14" s="53" customFormat="1" ht="26" x14ac:dyDescent="0.15">
      <c r="A61" s="326" t="s">
        <v>29</v>
      </c>
      <c r="B61" s="373" t="s">
        <v>30</v>
      </c>
      <c r="C61" s="372" t="s">
        <v>164</v>
      </c>
      <c r="D61" s="374" t="s">
        <v>165</v>
      </c>
      <c r="E61" s="384" t="s">
        <v>166</v>
      </c>
      <c r="F61" s="384" t="s">
        <v>167</v>
      </c>
      <c r="G61" s="356" t="s">
        <v>44</v>
      </c>
      <c r="H61" s="356">
        <v>245</v>
      </c>
      <c r="I61" s="356">
        <v>276</v>
      </c>
      <c r="J61" s="50" t="s">
        <v>168</v>
      </c>
      <c r="K61" s="50" t="s">
        <v>169</v>
      </c>
      <c r="L61" s="18" t="s">
        <v>38</v>
      </c>
      <c r="M61" s="18">
        <v>183</v>
      </c>
      <c r="N61" s="18">
        <v>232</v>
      </c>
    </row>
    <row r="62" spans="1:14" s="53" customFormat="1" ht="26" x14ac:dyDescent="0.15">
      <c r="A62" s="326"/>
      <c r="B62" s="373"/>
      <c r="C62" s="372"/>
      <c r="D62" s="374"/>
      <c r="E62" s="385"/>
      <c r="F62" s="385"/>
      <c r="G62" s="356"/>
      <c r="H62" s="356">
        <v>245</v>
      </c>
      <c r="I62" s="356"/>
      <c r="J62" s="50" t="s">
        <v>170</v>
      </c>
      <c r="K62" s="50" t="s">
        <v>171</v>
      </c>
      <c r="L62" s="18" t="s">
        <v>44</v>
      </c>
      <c r="M62" s="18">
        <v>183</v>
      </c>
      <c r="N62" s="18">
        <v>232</v>
      </c>
    </row>
    <row r="63" spans="1:14" s="53" customFormat="1" ht="26" x14ac:dyDescent="0.15">
      <c r="A63" s="326"/>
      <c r="B63" s="373"/>
      <c r="C63" s="372"/>
      <c r="D63" s="374"/>
      <c r="E63" s="385"/>
      <c r="F63" s="385"/>
      <c r="G63" s="356"/>
      <c r="H63" s="356">
        <v>245</v>
      </c>
      <c r="I63" s="356"/>
      <c r="J63" s="50" t="s">
        <v>172</v>
      </c>
      <c r="K63" s="50" t="s">
        <v>173</v>
      </c>
      <c r="L63" s="18" t="s">
        <v>44</v>
      </c>
      <c r="M63" s="18">
        <v>62</v>
      </c>
      <c r="N63" s="197">
        <v>44</v>
      </c>
    </row>
    <row r="64" spans="1:14" s="53" customFormat="1" ht="26" x14ac:dyDescent="0.15">
      <c r="A64" s="326"/>
      <c r="B64" s="373"/>
      <c r="C64" s="372"/>
      <c r="D64" s="374"/>
      <c r="E64" s="385"/>
      <c r="F64" s="385"/>
      <c r="G64" s="356"/>
      <c r="H64" s="356">
        <v>245</v>
      </c>
      <c r="I64" s="356"/>
      <c r="J64" s="50" t="s">
        <v>174</v>
      </c>
      <c r="K64" s="50" t="s">
        <v>175</v>
      </c>
      <c r="L64" s="17" t="s">
        <v>38</v>
      </c>
      <c r="M64" s="17">
        <v>0.54</v>
      </c>
      <c r="N64" s="17">
        <v>0.6</v>
      </c>
    </row>
    <row r="65" spans="1:14" s="53" customFormat="1" ht="48" customHeight="1" x14ac:dyDescent="0.15">
      <c r="A65" s="326"/>
      <c r="B65" s="373"/>
      <c r="C65" s="372"/>
      <c r="D65" s="374"/>
      <c r="E65" s="386"/>
      <c r="F65" s="386"/>
      <c r="G65" s="356"/>
      <c r="H65" s="356">
        <v>245</v>
      </c>
      <c r="I65" s="356"/>
      <c r="J65" s="51" t="s">
        <v>176</v>
      </c>
      <c r="K65" s="51" t="s">
        <v>177</v>
      </c>
      <c r="L65" s="17" t="s">
        <v>38</v>
      </c>
      <c r="M65" s="17">
        <v>0.2</v>
      </c>
      <c r="N65" s="17">
        <v>0.7</v>
      </c>
    </row>
    <row r="66" spans="1:14" s="53" customFormat="1" ht="26" x14ac:dyDescent="0.15">
      <c r="A66" s="326" t="s">
        <v>29</v>
      </c>
      <c r="B66" s="373" t="s">
        <v>30</v>
      </c>
      <c r="C66" s="372"/>
      <c r="D66" s="374" t="s">
        <v>178</v>
      </c>
      <c r="E66" s="375" t="s">
        <v>166</v>
      </c>
      <c r="F66" s="375" t="s">
        <v>167</v>
      </c>
      <c r="G66" s="356" t="s">
        <v>44</v>
      </c>
      <c r="H66" s="356">
        <v>412</v>
      </c>
      <c r="I66" s="356">
        <v>402</v>
      </c>
      <c r="J66" s="50" t="s">
        <v>170</v>
      </c>
      <c r="K66" s="50" t="s">
        <v>171</v>
      </c>
      <c r="L66" s="18" t="s">
        <v>44</v>
      </c>
      <c r="M66" s="18">
        <v>364</v>
      </c>
      <c r="N66" s="18">
        <v>383</v>
      </c>
    </row>
    <row r="67" spans="1:14" s="53" customFormat="1" ht="26" x14ac:dyDescent="0.15">
      <c r="A67" s="326"/>
      <c r="B67" s="373"/>
      <c r="C67" s="372"/>
      <c r="D67" s="374"/>
      <c r="E67" s="330"/>
      <c r="F67" s="330"/>
      <c r="G67" s="356"/>
      <c r="H67" s="356"/>
      <c r="I67" s="356"/>
      <c r="J67" s="50" t="s">
        <v>172</v>
      </c>
      <c r="K67" s="50" t="s">
        <v>173</v>
      </c>
      <c r="L67" s="18" t="s">
        <v>44</v>
      </c>
      <c r="M67" s="18">
        <v>48</v>
      </c>
      <c r="N67" s="18">
        <v>19</v>
      </c>
    </row>
    <row r="68" spans="1:14" s="53" customFormat="1" ht="26" x14ac:dyDescent="0.15">
      <c r="A68" s="326"/>
      <c r="B68" s="373"/>
      <c r="C68" s="372"/>
      <c r="D68" s="374"/>
      <c r="E68" s="330"/>
      <c r="F68" s="330"/>
      <c r="G68" s="356"/>
      <c r="H68" s="356"/>
      <c r="I68" s="356"/>
      <c r="J68" s="50" t="s">
        <v>168</v>
      </c>
      <c r="K68" s="50" t="s">
        <v>169</v>
      </c>
      <c r="L68" s="18" t="s">
        <v>38</v>
      </c>
      <c r="M68" s="18">
        <v>364</v>
      </c>
      <c r="N68" s="18">
        <v>383</v>
      </c>
    </row>
    <row r="69" spans="1:14" s="53" customFormat="1" ht="26" x14ac:dyDescent="0.15">
      <c r="A69" s="326"/>
      <c r="B69" s="373"/>
      <c r="C69" s="372"/>
      <c r="D69" s="374"/>
      <c r="E69" s="330"/>
      <c r="F69" s="330"/>
      <c r="G69" s="356"/>
      <c r="H69" s="356"/>
      <c r="I69" s="356"/>
      <c r="J69" s="50" t="s">
        <v>174</v>
      </c>
      <c r="K69" s="50" t="s">
        <v>175</v>
      </c>
      <c r="L69" s="17" t="s">
        <v>38</v>
      </c>
      <c r="M69" s="17">
        <v>0.54</v>
      </c>
      <c r="N69" s="17">
        <v>0.6</v>
      </c>
    </row>
    <row r="70" spans="1:14" s="53" customFormat="1" ht="39" x14ac:dyDescent="0.15">
      <c r="A70" s="326"/>
      <c r="B70" s="373"/>
      <c r="C70" s="372"/>
      <c r="D70" s="374"/>
      <c r="E70" s="330"/>
      <c r="F70" s="330"/>
      <c r="G70" s="356"/>
      <c r="H70" s="356"/>
      <c r="I70" s="356"/>
      <c r="J70" s="51" t="s">
        <v>176</v>
      </c>
      <c r="K70" s="51" t="s">
        <v>177</v>
      </c>
      <c r="L70" s="17" t="s">
        <v>38</v>
      </c>
      <c r="M70" s="17">
        <v>0.2</v>
      </c>
      <c r="N70" s="17">
        <v>0.7</v>
      </c>
    </row>
    <row r="71" spans="1:14" s="53" customFormat="1" ht="26" x14ac:dyDescent="0.15">
      <c r="A71" s="326" t="s">
        <v>29</v>
      </c>
      <c r="B71" s="373" t="s">
        <v>30</v>
      </c>
      <c r="C71" s="372"/>
      <c r="D71" s="374" t="s">
        <v>179</v>
      </c>
      <c r="E71" s="375" t="s">
        <v>166</v>
      </c>
      <c r="F71" s="375" t="s">
        <v>167</v>
      </c>
      <c r="G71" s="356" t="s">
        <v>44</v>
      </c>
      <c r="H71" s="356">
        <v>298</v>
      </c>
      <c r="I71" s="356">
        <v>290</v>
      </c>
      <c r="J71" s="50" t="s">
        <v>168</v>
      </c>
      <c r="K71" s="50" t="s">
        <v>169</v>
      </c>
      <c r="L71" s="18" t="s">
        <v>38</v>
      </c>
      <c r="M71" s="18">
        <v>212</v>
      </c>
      <c r="N71" s="18">
        <v>260</v>
      </c>
    </row>
    <row r="72" spans="1:14" s="53" customFormat="1" ht="26" x14ac:dyDescent="0.15">
      <c r="A72" s="326" t="s">
        <v>29</v>
      </c>
      <c r="B72" s="373" t="s">
        <v>30</v>
      </c>
      <c r="C72" s="372"/>
      <c r="D72" s="374" t="s">
        <v>179</v>
      </c>
      <c r="E72" s="375" t="s">
        <v>166</v>
      </c>
      <c r="F72" s="375" t="s">
        <v>167</v>
      </c>
      <c r="G72" s="356"/>
      <c r="H72" s="356">
        <v>298</v>
      </c>
      <c r="I72" s="356"/>
      <c r="J72" s="50" t="s">
        <v>170</v>
      </c>
      <c r="K72" s="50" t="s">
        <v>171</v>
      </c>
      <c r="L72" s="18" t="s">
        <v>44</v>
      </c>
      <c r="M72" s="18">
        <v>212</v>
      </c>
      <c r="N72" s="18">
        <v>260</v>
      </c>
    </row>
    <row r="73" spans="1:14" s="53" customFormat="1" ht="26" x14ac:dyDescent="0.15">
      <c r="A73" s="326" t="s">
        <v>29</v>
      </c>
      <c r="B73" s="373" t="s">
        <v>30</v>
      </c>
      <c r="C73" s="372"/>
      <c r="D73" s="374" t="s">
        <v>179</v>
      </c>
      <c r="E73" s="375" t="s">
        <v>166</v>
      </c>
      <c r="F73" s="375" t="s">
        <v>167</v>
      </c>
      <c r="G73" s="356"/>
      <c r="H73" s="356">
        <v>298</v>
      </c>
      <c r="I73" s="356"/>
      <c r="J73" s="50" t="s">
        <v>172</v>
      </c>
      <c r="K73" s="50" t="s">
        <v>173</v>
      </c>
      <c r="L73" s="18" t="s">
        <v>44</v>
      </c>
      <c r="M73" s="18">
        <v>86</v>
      </c>
      <c r="N73" s="18">
        <v>30</v>
      </c>
    </row>
    <row r="74" spans="1:14" s="53" customFormat="1" ht="26" x14ac:dyDescent="0.15">
      <c r="A74" s="326" t="s">
        <v>29</v>
      </c>
      <c r="B74" s="373" t="s">
        <v>30</v>
      </c>
      <c r="C74" s="372"/>
      <c r="D74" s="374" t="s">
        <v>179</v>
      </c>
      <c r="E74" s="375" t="s">
        <v>166</v>
      </c>
      <c r="F74" s="375" t="s">
        <v>167</v>
      </c>
      <c r="G74" s="356"/>
      <c r="H74" s="356">
        <v>298</v>
      </c>
      <c r="I74" s="356"/>
      <c r="J74" s="50" t="s">
        <v>174</v>
      </c>
      <c r="K74" s="50" t="s">
        <v>175</v>
      </c>
      <c r="L74" s="17" t="s">
        <v>38</v>
      </c>
      <c r="M74" s="17">
        <v>0.54</v>
      </c>
      <c r="N74" s="17">
        <v>0.6</v>
      </c>
    </row>
    <row r="75" spans="1:14" s="53" customFormat="1" ht="39" x14ac:dyDescent="0.15">
      <c r="A75" s="326" t="s">
        <v>29</v>
      </c>
      <c r="B75" s="373" t="s">
        <v>30</v>
      </c>
      <c r="C75" s="372"/>
      <c r="D75" s="374" t="s">
        <v>179</v>
      </c>
      <c r="E75" s="375" t="s">
        <v>166</v>
      </c>
      <c r="F75" s="375" t="s">
        <v>167</v>
      </c>
      <c r="G75" s="356"/>
      <c r="H75" s="356">
        <v>298</v>
      </c>
      <c r="I75" s="356"/>
      <c r="J75" s="51" t="s">
        <v>176</v>
      </c>
      <c r="K75" s="51" t="s">
        <v>177</v>
      </c>
      <c r="L75" s="17" t="s">
        <v>38</v>
      </c>
      <c r="M75" s="17">
        <v>0.2</v>
      </c>
      <c r="N75" s="17">
        <v>0.7</v>
      </c>
    </row>
    <row r="76" spans="1:14" s="53" customFormat="1" ht="26" x14ac:dyDescent="0.15">
      <c r="A76" s="326" t="s">
        <v>29</v>
      </c>
      <c r="B76" s="373" t="s">
        <v>30</v>
      </c>
      <c r="C76" s="372"/>
      <c r="D76" s="374" t="s">
        <v>180</v>
      </c>
      <c r="E76" s="375" t="s">
        <v>166</v>
      </c>
      <c r="F76" s="375" t="s">
        <v>167</v>
      </c>
      <c r="G76" s="356" t="s">
        <v>44</v>
      </c>
      <c r="H76" s="356">
        <v>332</v>
      </c>
      <c r="I76" s="376">
        <v>459</v>
      </c>
      <c r="J76" s="50" t="s">
        <v>168</v>
      </c>
      <c r="K76" s="50" t="s">
        <v>169</v>
      </c>
      <c r="L76" s="18" t="s">
        <v>38</v>
      </c>
      <c r="M76" s="18">
        <v>257</v>
      </c>
      <c r="N76" s="18">
        <v>434</v>
      </c>
    </row>
    <row r="77" spans="1:14" s="53" customFormat="1" ht="26" x14ac:dyDescent="0.15">
      <c r="A77" s="326" t="s">
        <v>29</v>
      </c>
      <c r="B77" s="373" t="s">
        <v>30</v>
      </c>
      <c r="C77" s="372"/>
      <c r="D77" s="374" t="s">
        <v>180</v>
      </c>
      <c r="E77" s="375" t="s">
        <v>166</v>
      </c>
      <c r="F77" s="375" t="s">
        <v>167</v>
      </c>
      <c r="G77" s="356"/>
      <c r="H77" s="356">
        <v>332</v>
      </c>
      <c r="I77" s="377"/>
      <c r="J77" s="50" t="s">
        <v>170</v>
      </c>
      <c r="K77" s="50" t="s">
        <v>171</v>
      </c>
      <c r="L77" s="18" t="s">
        <v>44</v>
      </c>
      <c r="M77" s="18">
        <v>257</v>
      </c>
      <c r="N77" s="18">
        <v>434</v>
      </c>
    </row>
    <row r="78" spans="1:14" s="53" customFormat="1" ht="26" x14ac:dyDescent="0.15">
      <c r="A78" s="326" t="s">
        <v>29</v>
      </c>
      <c r="B78" s="373" t="s">
        <v>30</v>
      </c>
      <c r="C78" s="372"/>
      <c r="D78" s="374" t="s">
        <v>180</v>
      </c>
      <c r="E78" s="375" t="s">
        <v>166</v>
      </c>
      <c r="F78" s="375" t="s">
        <v>167</v>
      </c>
      <c r="G78" s="356"/>
      <c r="H78" s="356">
        <v>332</v>
      </c>
      <c r="I78" s="377"/>
      <c r="J78" s="50" t="s">
        <v>172</v>
      </c>
      <c r="K78" s="50" t="s">
        <v>173</v>
      </c>
      <c r="L78" s="18" t="s">
        <v>44</v>
      </c>
      <c r="M78" s="18">
        <v>75</v>
      </c>
      <c r="N78" s="18">
        <v>25</v>
      </c>
    </row>
    <row r="79" spans="1:14" s="53" customFormat="1" ht="26" x14ac:dyDescent="0.15">
      <c r="A79" s="326" t="s">
        <v>29</v>
      </c>
      <c r="B79" s="373" t="s">
        <v>30</v>
      </c>
      <c r="C79" s="372"/>
      <c r="D79" s="374" t="s">
        <v>180</v>
      </c>
      <c r="E79" s="375" t="s">
        <v>166</v>
      </c>
      <c r="F79" s="375" t="s">
        <v>167</v>
      </c>
      <c r="G79" s="356"/>
      <c r="H79" s="356">
        <v>332</v>
      </c>
      <c r="I79" s="377"/>
      <c r="J79" s="50" t="s">
        <v>174</v>
      </c>
      <c r="K79" s="50" t="s">
        <v>175</v>
      </c>
      <c r="L79" s="17" t="s">
        <v>38</v>
      </c>
      <c r="M79" s="17">
        <v>0.54</v>
      </c>
      <c r="N79" s="17">
        <v>0.6</v>
      </c>
    </row>
    <row r="80" spans="1:14" s="53" customFormat="1" ht="39" x14ac:dyDescent="0.15">
      <c r="A80" s="326" t="s">
        <v>29</v>
      </c>
      <c r="B80" s="373" t="s">
        <v>30</v>
      </c>
      <c r="C80" s="372"/>
      <c r="D80" s="374" t="s">
        <v>180</v>
      </c>
      <c r="E80" s="375" t="s">
        <v>166</v>
      </c>
      <c r="F80" s="375" t="s">
        <v>167</v>
      </c>
      <c r="G80" s="356"/>
      <c r="H80" s="356">
        <v>332</v>
      </c>
      <c r="I80" s="378"/>
      <c r="J80" s="51" t="s">
        <v>176</v>
      </c>
      <c r="K80" s="51" t="s">
        <v>177</v>
      </c>
      <c r="L80" s="17" t="s">
        <v>38</v>
      </c>
      <c r="M80" s="17">
        <v>0.2</v>
      </c>
      <c r="N80" s="17">
        <v>0.7</v>
      </c>
    </row>
    <row r="81" spans="1:14" s="53" customFormat="1" ht="45" customHeight="1" x14ac:dyDescent="0.15">
      <c r="A81" s="48" t="s">
        <v>29</v>
      </c>
      <c r="B81" s="79" t="s">
        <v>30</v>
      </c>
      <c r="C81" s="372"/>
      <c r="D81" s="80" t="s">
        <v>181</v>
      </c>
      <c r="E81" s="60" t="s">
        <v>166</v>
      </c>
      <c r="F81" s="60" t="s">
        <v>167</v>
      </c>
      <c r="G81" s="18" t="s">
        <v>44</v>
      </c>
      <c r="H81" s="18">
        <v>1584</v>
      </c>
      <c r="I81" s="18">
        <v>1569</v>
      </c>
      <c r="J81" s="50" t="s">
        <v>182</v>
      </c>
      <c r="K81" s="50" t="s">
        <v>183</v>
      </c>
      <c r="L81" s="18" t="s">
        <v>44</v>
      </c>
      <c r="M81" s="18">
        <v>1584</v>
      </c>
      <c r="N81" s="18">
        <v>1569</v>
      </c>
    </row>
    <row r="82" spans="1:14" s="53" customFormat="1" ht="26" x14ac:dyDescent="0.15">
      <c r="A82" s="326" t="s">
        <v>29</v>
      </c>
      <c r="B82" s="373" t="s">
        <v>30</v>
      </c>
      <c r="C82" s="372"/>
      <c r="D82" s="374" t="s">
        <v>184</v>
      </c>
      <c r="E82" s="379" t="s">
        <v>166</v>
      </c>
      <c r="F82" s="375" t="s">
        <v>167</v>
      </c>
      <c r="G82" s="356" t="s">
        <v>44</v>
      </c>
      <c r="H82" s="356">
        <v>2871</v>
      </c>
      <c r="I82" s="356">
        <v>2996</v>
      </c>
      <c r="J82" s="50" t="s">
        <v>168</v>
      </c>
      <c r="K82" s="50" t="s">
        <v>169</v>
      </c>
      <c r="L82" s="18" t="s">
        <v>38</v>
      </c>
      <c r="M82" s="18">
        <v>1016</v>
      </c>
      <c r="N82" s="18">
        <v>1309</v>
      </c>
    </row>
    <row r="83" spans="1:14" s="53" customFormat="1" ht="26" x14ac:dyDescent="0.15">
      <c r="A83" s="326"/>
      <c r="B83" s="373"/>
      <c r="C83" s="372"/>
      <c r="D83" s="374"/>
      <c r="E83" s="380"/>
      <c r="F83" s="330"/>
      <c r="G83" s="356"/>
      <c r="H83" s="356"/>
      <c r="I83" s="356"/>
      <c r="J83" s="50" t="s">
        <v>185</v>
      </c>
      <c r="K83" s="50" t="s">
        <v>186</v>
      </c>
      <c r="L83" s="18" t="s">
        <v>44</v>
      </c>
      <c r="M83" s="18">
        <v>2871</v>
      </c>
      <c r="N83" s="18">
        <v>2996</v>
      </c>
    </row>
    <row r="84" spans="1:14" s="53" customFormat="1" ht="26" x14ac:dyDescent="0.15">
      <c r="A84" s="326"/>
      <c r="B84" s="373"/>
      <c r="C84" s="372"/>
      <c r="D84" s="374"/>
      <c r="E84" s="380"/>
      <c r="F84" s="330"/>
      <c r="G84" s="356"/>
      <c r="H84" s="356"/>
      <c r="I84" s="356"/>
      <c r="J84" s="50" t="s">
        <v>174</v>
      </c>
      <c r="K84" s="50" t="s">
        <v>175</v>
      </c>
      <c r="L84" s="17" t="s">
        <v>38</v>
      </c>
      <c r="M84" s="17">
        <v>0.54</v>
      </c>
      <c r="N84" s="17">
        <v>0.6</v>
      </c>
    </row>
    <row r="85" spans="1:14" s="53" customFormat="1" ht="26" x14ac:dyDescent="0.15">
      <c r="A85" s="326"/>
      <c r="B85" s="373"/>
      <c r="C85" s="372"/>
      <c r="D85" s="374"/>
      <c r="E85" s="380"/>
      <c r="F85" s="330"/>
      <c r="G85" s="356"/>
      <c r="H85" s="356"/>
      <c r="I85" s="356"/>
      <c r="J85" s="207" t="s">
        <v>187</v>
      </c>
      <c r="K85" s="50" t="s">
        <v>188</v>
      </c>
      <c r="L85" s="17" t="s">
        <v>44</v>
      </c>
      <c r="M85" s="17">
        <v>0.77</v>
      </c>
      <c r="N85" s="17">
        <v>1</v>
      </c>
    </row>
    <row r="86" spans="1:14" s="53" customFormat="1" ht="45" customHeight="1" x14ac:dyDescent="0.15">
      <c r="A86" s="326"/>
      <c r="B86" s="373"/>
      <c r="C86" s="372"/>
      <c r="D86" s="374"/>
      <c r="E86" s="380"/>
      <c r="F86" s="330"/>
      <c r="G86" s="356"/>
      <c r="H86" s="356"/>
      <c r="I86" s="356"/>
      <c r="J86" s="50" t="s">
        <v>189</v>
      </c>
      <c r="K86" s="50" t="s">
        <v>190</v>
      </c>
      <c r="L86" s="17" t="s">
        <v>38</v>
      </c>
      <c r="M86" s="17">
        <v>1</v>
      </c>
      <c r="N86" s="17">
        <v>1</v>
      </c>
    </row>
    <row r="87" spans="1:14" s="53" customFormat="1" ht="61.5" customHeight="1" x14ac:dyDescent="0.15">
      <c r="A87" s="326"/>
      <c r="B87" s="373"/>
      <c r="C87" s="372"/>
      <c r="D87" s="374"/>
      <c r="E87" s="380"/>
      <c r="F87" s="330"/>
      <c r="G87" s="356"/>
      <c r="H87" s="356"/>
      <c r="I87" s="356"/>
      <c r="J87" s="51" t="s">
        <v>176</v>
      </c>
      <c r="K87" s="51" t="s">
        <v>177</v>
      </c>
      <c r="L87" s="17" t="s">
        <v>38</v>
      </c>
      <c r="M87" s="17">
        <v>0.2</v>
      </c>
      <c r="N87" s="17">
        <v>0.7</v>
      </c>
    </row>
    <row r="88" spans="1:14" s="53" customFormat="1" ht="45" customHeight="1" x14ac:dyDescent="0.15">
      <c r="A88" s="326"/>
      <c r="B88" s="373"/>
      <c r="C88" s="372"/>
      <c r="D88" s="374"/>
      <c r="E88" s="380"/>
      <c r="F88" s="330"/>
      <c r="G88" s="356"/>
      <c r="H88" s="356"/>
      <c r="I88" s="356"/>
      <c r="J88" s="70" t="s">
        <v>191</v>
      </c>
      <c r="K88" s="70" t="s">
        <v>192</v>
      </c>
      <c r="L88" s="17" t="s">
        <v>38</v>
      </c>
      <c r="M88" s="17" t="s">
        <v>193</v>
      </c>
      <c r="N88" s="17">
        <v>0.8</v>
      </c>
    </row>
    <row r="89" spans="1:14" s="53" customFormat="1" ht="45" customHeight="1" x14ac:dyDescent="0.15">
      <c r="A89" s="326"/>
      <c r="B89" s="373"/>
      <c r="C89" s="372"/>
      <c r="D89" s="374"/>
      <c r="E89" s="380"/>
      <c r="F89" s="330"/>
      <c r="G89" s="356"/>
      <c r="H89" s="356"/>
      <c r="I89" s="357"/>
      <c r="J89" s="206" t="s">
        <v>194</v>
      </c>
      <c r="K89" s="70" t="s">
        <v>195</v>
      </c>
      <c r="L89" s="17" t="s">
        <v>38</v>
      </c>
      <c r="M89" s="17" t="s">
        <v>196</v>
      </c>
      <c r="N89" s="17">
        <v>0.8</v>
      </c>
    </row>
    <row r="90" spans="1:14" s="53" customFormat="1" ht="39" x14ac:dyDescent="0.15">
      <c r="A90" s="326"/>
      <c r="B90" s="373"/>
      <c r="C90" s="372"/>
      <c r="D90" s="374"/>
      <c r="E90" s="380"/>
      <c r="F90" s="330"/>
      <c r="G90" s="356"/>
      <c r="H90" s="356"/>
      <c r="I90" s="356"/>
      <c r="J90" s="206" t="s">
        <v>197</v>
      </c>
      <c r="K90" s="70" t="s">
        <v>198</v>
      </c>
      <c r="L90" s="17" t="s">
        <v>38</v>
      </c>
      <c r="M90" s="17" t="s">
        <v>199</v>
      </c>
      <c r="N90" s="17">
        <v>1</v>
      </c>
    </row>
    <row r="91" spans="1:14" s="53" customFormat="1" ht="13" x14ac:dyDescent="0.15">
      <c r="A91" s="327" t="s">
        <v>29</v>
      </c>
      <c r="B91" s="358" t="s">
        <v>30</v>
      </c>
      <c r="C91" s="372"/>
      <c r="D91" s="361" t="s">
        <v>200</v>
      </c>
      <c r="E91" s="60" t="s">
        <v>201</v>
      </c>
      <c r="F91" s="60" t="s">
        <v>202</v>
      </c>
      <c r="G91" s="18" t="s">
        <v>38</v>
      </c>
      <c r="H91" s="17">
        <v>1</v>
      </c>
      <c r="I91" s="17">
        <v>0.95</v>
      </c>
      <c r="J91" s="330" t="s">
        <v>52</v>
      </c>
      <c r="K91" s="330"/>
      <c r="L91" s="330"/>
      <c r="M91" s="330"/>
      <c r="N91" s="330"/>
    </row>
    <row r="92" spans="1:14" s="53" customFormat="1" ht="61.5" customHeight="1" x14ac:dyDescent="0.15">
      <c r="A92" s="328"/>
      <c r="B92" s="359"/>
      <c r="C92" s="372"/>
      <c r="D92" s="362"/>
      <c r="E92" s="364" t="s">
        <v>203</v>
      </c>
      <c r="F92" s="366" t="s">
        <v>204</v>
      </c>
      <c r="G92" s="368" t="s">
        <v>38</v>
      </c>
      <c r="H92" s="368" t="s">
        <v>205</v>
      </c>
      <c r="I92" s="370" t="s">
        <v>206</v>
      </c>
      <c r="J92" s="50" t="s">
        <v>207</v>
      </c>
      <c r="K92" s="50" t="s">
        <v>208</v>
      </c>
      <c r="L92" s="17" t="s">
        <v>38</v>
      </c>
      <c r="M92" s="17">
        <v>1</v>
      </c>
      <c r="N92" s="17">
        <v>1</v>
      </c>
    </row>
    <row r="93" spans="1:14" s="53" customFormat="1" ht="33.75" customHeight="1" x14ac:dyDescent="0.15">
      <c r="A93" s="328"/>
      <c r="B93" s="359"/>
      <c r="C93" s="372"/>
      <c r="D93" s="362"/>
      <c r="E93" s="365"/>
      <c r="F93" s="367"/>
      <c r="G93" s="369"/>
      <c r="H93" s="369"/>
      <c r="I93" s="371"/>
      <c r="J93" s="70" t="s">
        <v>209</v>
      </c>
      <c r="K93" s="71" t="s">
        <v>210</v>
      </c>
      <c r="L93" s="17" t="s">
        <v>38</v>
      </c>
      <c r="M93" s="17"/>
      <c r="N93" s="17"/>
    </row>
    <row r="94" spans="1:14" s="53" customFormat="1" ht="33.75" customHeight="1" x14ac:dyDescent="0.15">
      <c r="A94" s="328"/>
      <c r="B94" s="359"/>
      <c r="C94" s="372"/>
      <c r="D94" s="362"/>
      <c r="E94" s="52" t="s">
        <v>211</v>
      </c>
      <c r="F94" s="52" t="s">
        <v>212</v>
      </c>
      <c r="G94" s="62" t="s">
        <v>38</v>
      </c>
      <c r="H94" s="62">
        <v>1</v>
      </c>
      <c r="I94" s="62">
        <v>1</v>
      </c>
      <c r="J94" s="330" t="s">
        <v>52</v>
      </c>
      <c r="K94" s="330"/>
      <c r="L94" s="330"/>
      <c r="M94" s="330"/>
      <c r="N94" s="330"/>
    </row>
    <row r="95" spans="1:14" s="53" customFormat="1" ht="39" x14ac:dyDescent="0.15">
      <c r="A95" s="328"/>
      <c r="B95" s="359"/>
      <c r="C95" s="372"/>
      <c r="D95" s="362"/>
      <c r="E95" s="199" t="s">
        <v>213</v>
      </c>
      <c r="F95" s="52" t="s">
        <v>214</v>
      </c>
      <c r="G95" s="59" t="s">
        <v>38</v>
      </c>
      <c r="H95" s="59">
        <v>26</v>
      </c>
      <c r="I95" s="59">
        <v>18</v>
      </c>
      <c r="J95" s="50" t="s">
        <v>215</v>
      </c>
      <c r="K95" s="50" t="s">
        <v>216</v>
      </c>
      <c r="L95" s="17" t="s">
        <v>38</v>
      </c>
      <c r="M95" s="17">
        <v>1</v>
      </c>
      <c r="N95" s="17">
        <v>1</v>
      </c>
    </row>
    <row r="96" spans="1:14" s="53" customFormat="1" ht="33.75" customHeight="1" x14ac:dyDescent="0.15">
      <c r="A96" s="328"/>
      <c r="B96" s="359"/>
      <c r="C96" s="372"/>
      <c r="D96" s="362"/>
      <c r="E96" s="52" t="s">
        <v>217</v>
      </c>
      <c r="F96" s="52" t="s">
        <v>218</v>
      </c>
      <c r="G96" s="59" t="s">
        <v>38</v>
      </c>
      <c r="H96" s="59">
        <v>1265</v>
      </c>
      <c r="I96" s="74">
        <v>1186</v>
      </c>
      <c r="J96" s="330" t="s">
        <v>52</v>
      </c>
      <c r="K96" s="330"/>
      <c r="L96" s="330"/>
      <c r="M96" s="330"/>
      <c r="N96" s="330"/>
    </row>
    <row r="97" spans="1:14" s="53" customFormat="1" ht="33.75" customHeight="1" x14ac:dyDescent="0.15">
      <c r="A97" s="329"/>
      <c r="B97" s="360"/>
      <c r="C97" s="372"/>
      <c r="D97" s="363"/>
      <c r="E97" s="199" t="s">
        <v>219</v>
      </c>
      <c r="F97" s="52" t="s">
        <v>220</v>
      </c>
      <c r="G97" s="59" t="s">
        <v>44</v>
      </c>
      <c r="H97" s="59">
        <v>1256</v>
      </c>
      <c r="I97" s="74">
        <v>1186</v>
      </c>
      <c r="J97" s="330" t="s">
        <v>52</v>
      </c>
      <c r="K97" s="330"/>
      <c r="L97" s="330"/>
      <c r="M97" s="330"/>
      <c r="N97" s="330"/>
    </row>
    <row r="98" spans="1:14" s="53" customFormat="1" ht="45" customHeight="1" x14ac:dyDescent="0.15">
      <c r="A98" s="48" t="s">
        <v>121</v>
      </c>
      <c r="B98" s="48" t="s">
        <v>221</v>
      </c>
      <c r="C98" s="48" t="s">
        <v>221</v>
      </c>
      <c r="D98" s="48" t="s">
        <v>92</v>
      </c>
      <c r="E98" s="60" t="s">
        <v>222</v>
      </c>
      <c r="F98" s="60" t="s">
        <v>223</v>
      </c>
      <c r="G98" s="59" t="s">
        <v>38</v>
      </c>
      <c r="H98" s="18"/>
      <c r="I98" s="17">
        <v>1</v>
      </c>
      <c r="J98" s="330" t="s">
        <v>52</v>
      </c>
      <c r="K98" s="330"/>
      <c r="L98" s="330"/>
      <c r="M98" s="330"/>
      <c r="N98" s="330"/>
    </row>
    <row r="99" spans="1:14" ht="26" x14ac:dyDescent="0.2">
      <c r="A99" s="407" t="s">
        <v>110</v>
      </c>
      <c r="B99" s="407" t="s">
        <v>224</v>
      </c>
      <c r="C99" s="407" t="s">
        <v>225</v>
      </c>
      <c r="D99" s="407" t="s">
        <v>226</v>
      </c>
      <c r="E99" s="345" t="s">
        <v>227</v>
      </c>
      <c r="F99" s="334" t="s">
        <v>228</v>
      </c>
      <c r="G99" s="405" t="s">
        <v>38</v>
      </c>
      <c r="H99" s="405">
        <v>0.9</v>
      </c>
      <c r="I99" s="405">
        <v>0.95</v>
      </c>
      <c r="J99" s="77" t="s">
        <v>229</v>
      </c>
      <c r="K99" s="77" t="s">
        <v>230</v>
      </c>
      <c r="L99" s="76" t="s">
        <v>38</v>
      </c>
      <c r="M99" s="76">
        <v>0.9</v>
      </c>
      <c r="N99" s="76"/>
    </row>
    <row r="100" spans="1:14" ht="26" x14ac:dyDescent="0.2">
      <c r="A100" s="328"/>
      <c r="B100" s="328"/>
      <c r="C100" s="328"/>
      <c r="D100" s="328"/>
      <c r="E100" s="341" t="s">
        <v>227</v>
      </c>
      <c r="F100" s="355" t="s">
        <v>228</v>
      </c>
      <c r="G100" s="406"/>
      <c r="H100" s="406">
        <v>0.9</v>
      </c>
      <c r="I100" s="406"/>
      <c r="J100" s="46" t="s">
        <v>231</v>
      </c>
      <c r="K100" s="46" t="s">
        <v>232</v>
      </c>
      <c r="L100" s="32" t="s">
        <v>38</v>
      </c>
      <c r="M100" s="32">
        <v>0.9</v>
      </c>
      <c r="N100" s="32"/>
    </row>
    <row r="101" spans="1:14" ht="39" x14ac:dyDescent="0.2">
      <c r="A101" s="328"/>
      <c r="B101" s="328"/>
      <c r="C101" s="328"/>
      <c r="D101" s="328"/>
      <c r="E101" s="344" t="s">
        <v>233</v>
      </c>
      <c r="F101" s="334" t="s">
        <v>234</v>
      </c>
      <c r="G101" s="408" t="s">
        <v>38</v>
      </c>
      <c r="H101" s="408"/>
      <c r="I101" s="408">
        <v>1</v>
      </c>
      <c r="J101" s="46" t="s">
        <v>235</v>
      </c>
      <c r="K101" s="46" t="s">
        <v>236</v>
      </c>
      <c r="L101" s="32" t="s">
        <v>38</v>
      </c>
      <c r="M101" s="32"/>
      <c r="N101" s="32">
        <v>1</v>
      </c>
    </row>
    <row r="102" spans="1:14" ht="78" x14ac:dyDescent="0.2">
      <c r="A102" s="328"/>
      <c r="B102" s="328"/>
      <c r="C102" s="328"/>
      <c r="D102" s="328"/>
      <c r="E102" s="345"/>
      <c r="F102" s="355"/>
      <c r="G102" s="405"/>
      <c r="H102" s="405"/>
      <c r="I102" s="405"/>
      <c r="J102" s="46" t="s">
        <v>237</v>
      </c>
      <c r="K102" s="46" t="s">
        <v>236</v>
      </c>
      <c r="L102" s="32" t="s">
        <v>38</v>
      </c>
      <c r="M102" s="32"/>
      <c r="N102" s="32">
        <v>1</v>
      </c>
    </row>
    <row r="103" spans="1:14" ht="39" x14ac:dyDescent="0.2">
      <c r="A103" s="329"/>
      <c r="B103" s="328"/>
      <c r="C103" s="329"/>
      <c r="D103" s="329"/>
      <c r="E103" s="203" t="s">
        <v>238</v>
      </c>
      <c r="F103" s="35" t="s">
        <v>239</v>
      </c>
      <c r="G103" s="44" t="s">
        <v>38</v>
      </c>
      <c r="H103" s="44">
        <v>0.85</v>
      </c>
      <c r="I103" s="44">
        <v>0.9</v>
      </c>
      <c r="J103" s="326" t="s">
        <v>52</v>
      </c>
      <c r="K103" s="326"/>
      <c r="L103" s="326"/>
      <c r="M103" s="326"/>
      <c r="N103" s="326"/>
    </row>
    <row r="104" spans="1:14" x14ac:dyDescent="0.2">
      <c r="A104" s="409" t="s">
        <v>121</v>
      </c>
      <c r="B104" s="409" t="s">
        <v>240</v>
      </c>
      <c r="C104" s="409" t="s">
        <v>241</v>
      </c>
      <c r="D104" s="409" t="s">
        <v>242</v>
      </c>
      <c r="E104" s="412" t="s">
        <v>243</v>
      </c>
      <c r="F104" s="415" t="s">
        <v>244</v>
      </c>
      <c r="G104" s="352" t="s">
        <v>91</v>
      </c>
      <c r="H104" s="352" t="s">
        <v>92</v>
      </c>
      <c r="I104" s="352">
        <v>0.02</v>
      </c>
      <c r="J104" s="459" t="s">
        <v>245</v>
      </c>
      <c r="K104" s="459" t="s">
        <v>246</v>
      </c>
      <c r="L104" s="462" t="s">
        <v>38</v>
      </c>
      <c r="M104" s="462">
        <v>0.57999999999999996</v>
      </c>
      <c r="N104" s="462">
        <v>0.57999999999999996</v>
      </c>
    </row>
    <row r="105" spans="1:14" x14ac:dyDescent="0.2">
      <c r="A105" s="410"/>
      <c r="B105" s="410"/>
      <c r="C105" s="410"/>
      <c r="D105" s="410"/>
      <c r="E105" s="413"/>
      <c r="F105" s="416"/>
      <c r="G105" s="353"/>
      <c r="H105" s="353"/>
      <c r="I105" s="353"/>
      <c r="J105" s="460"/>
      <c r="K105" s="460"/>
      <c r="L105" s="353"/>
      <c r="M105" s="353"/>
      <c r="N105" s="353"/>
    </row>
    <row r="106" spans="1:14" x14ac:dyDescent="0.2">
      <c r="A106" s="410"/>
      <c r="B106" s="410"/>
      <c r="C106" s="410"/>
      <c r="D106" s="410"/>
      <c r="E106" s="414"/>
      <c r="F106" s="417"/>
      <c r="G106" s="354"/>
      <c r="H106" s="354"/>
      <c r="I106" s="354"/>
      <c r="J106" s="461"/>
      <c r="K106" s="461"/>
      <c r="L106" s="354"/>
      <c r="M106" s="354"/>
      <c r="N106" s="354"/>
    </row>
    <row r="107" spans="1:14" x14ac:dyDescent="0.2">
      <c r="A107" s="410"/>
      <c r="B107" s="410"/>
      <c r="C107" s="410"/>
      <c r="D107" s="410"/>
      <c r="E107" s="364" t="s">
        <v>247</v>
      </c>
      <c r="F107" s="366" t="s">
        <v>248</v>
      </c>
      <c r="G107" s="352" t="s">
        <v>130</v>
      </c>
      <c r="H107" s="352">
        <v>0.85</v>
      </c>
      <c r="I107" s="352">
        <v>0.9</v>
      </c>
      <c r="J107" s="463" t="s">
        <v>249</v>
      </c>
      <c r="K107" s="463" t="s">
        <v>250</v>
      </c>
      <c r="L107" s="396" t="s">
        <v>38</v>
      </c>
      <c r="M107" s="396">
        <v>20</v>
      </c>
      <c r="N107" s="338">
        <v>20</v>
      </c>
    </row>
    <row r="108" spans="1:14" x14ac:dyDescent="0.2">
      <c r="A108" s="410"/>
      <c r="B108" s="410"/>
      <c r="C108" s="410"/>
      <c r="D108" s="410"/>
      <c r="E108" s="403"/>
      <c r="F108" s="404"/>
      <c r="G108" s="353"/>
      <c r="H108" s="353"/>
      <c r="I108" s="353"/>
      <c r="J108" s="461"/>
      <c r="K108" s="461"/>
      <c r="L108" s="398"/>
      <c r="M108" s="398"/>
      <c r="N108" s="340"/>
    </row>
    <row r="109" spans="1:14" ht="26" x14ac:dyDescent="0.2">
      <c r="A109" s="410"/>
      <c r="B109" s="410"/>
      <c r="C109" s="410"/>
      <c r="D109" s="410"/>
      <c r="E109" s="403"/>
      <c r="F109" s="404"/>
      <c r="G109" s="353"/>
      <c r="H109" s="353"/>
      <c r="I109" s="353"/>
      <c r="J109" s="56" t="s">
        <v>251</v>
      </c>
      <c r="K109" s="56" t="s">
        <v>252</v>
      </c>
      <c r="L109" s="47" t="s">
        <v>44</v>
      </c>
      <c r="M109" s="47">
        <v>10</v>
      </c>
      <c r="N109" s="47">
        <v>10</v>
      </c>
    </row>
    <row r="110" spans="1:14" x14ac:dyDescent="0.2">
      <c r="A110" s="411"/>
      <c r="B110" s="411"/>
      <c r="C110" s="411"/>
      <c r="D110" s="411"/>
      <c r="E110" s="403"/>
      <c r="F110" s="404"/>
      <c r="G110" s="354"/>
      <c r="H110" s="354"/>
      <c r="I110" s="354"/>
      <c r="J110" s="70" t="s">
        <v>253</v>
      </c>
      <c r="K110" s="70" t="s">
        <v>254</v>
      </c>
      <c r="L110" s="45" t="s">
        <v>38</v>
      </c>
      <c r="M110" s="45"/>
      <c r="N110" s="78">
        <v>0.9</v>
      </c>
    </row>
    <row r="111" spans="1:14" s="53" customFormat="1" ht="45" customHeight="1" x14ac:dyDescent="0.15">
      <c r="A111" s="327" t="s">
        <v>29</v>
      </c>
      <c r="B111" s="327" t="s">
        <v>255</v>
      </c>
      <c r="C111" s="327" t="s">
        <v>256</v>
      </c>
      <c r="D111" s="326" t="s">
        <v>257</v>
      </c>
      <c r="E111" s="341" t="s">
        <v>258</v>
      </c>
      <c r="F111" s="355" t="s">
        <v>259</v>
      </c>
      <c r="G111" s="332" t="s">
        <v>44</v>
      </c>
      <c r="H111" s="332">
        <v>571</v>
      </c>
      <c r="I111" s="346">
        <f>H111*1.1</f>
        <v>628.1</v>
      </c>
      <c r="J111" s="46" t="s">
        <v>260</v>
      </c>
      <c r="K111" s="46" t="s">
        <v>261</v>
      </c>
      <c r="L111" s="47" t="s">
        <v>44</v>
      </c>
      <c r="M111" s="47">
        <v>631</v>
      </c>
      <c r="N111" s="45">
        <f>M111*1.1</f>
        <v>694.1</v>
      </c>
    </row>
    <row r="112" spans="1:14" s="53" customFormat="1" ht="45" customHeight="1" x14ac:dyDescent="0.15">
      <c r="A112" s="328"/>
      <c r="B112" s="328"/>
      <c r="C112" s="328"/>
      <c r="D112" s="326"/>
      <c r="E112" s="341"/>
      <c r="F112" s="355"/>
      <c r="G112" s="332"/>
      <c r="H112" s="332"/>
      <c r="I112" s="346"/>
      <c r="J112" s="46" t="s">
        <v>262</v>
      </c>
      <c r="K112" s="46" t="s">
        <v>263</v>
      </c>
      <c r="L112" s="47" t="s">
        <v>44</v>
      </c>
      <c r="M112" s="47">
        <v>517</v>
      </c>
      <c r="N112" s="45">
        <f>M112*1.1</f>
        <v>568.70000000000005</v>
      </c>
    </row>
    <row r="113" spans="1:14" s="53" customFormat="1" ht="45" customHeight="1" x14ac:dyDescent="0.15">
      <c r="A113" s="328"/>
      <c r="B113" s="328"/>
      <c r="C113" s="328"/>
      <c r="D113" s="326"/>
      <c r="E113" s="341" t="s">
        <v>264</v>
      </c>
      <c r="F113" s="355" t="s">
        <v>265</v>
      </c>
      <c r="G113" s="332" t="s">
        <v>44</v>
      </c>
      <c r="H113" s="332">
        <v>1021</v>
      </c>
      <c r="I113" s="346">
        <f>H113*1.1</f>
        <v>1123.1000000000001</v>
      </c>
      <c r="J113" s="46" t="s">
        <v>266</v>
      </c>
      <c r="K113" s="46" t="s">
        <v>267</v>
      </c>
      <c r="L113" s="47" t="s">
        <v>44</v>
      </c>
      <c r="M113" s="47">
        <v>1021</v>
      </c>
      <c r="N113" s="45">
        <f>M113*1.1</f>
        <v>1123.1000000000001</v>
      </c>
    </row>
    <row r="114" spans="1:14" s="53" customFormat="1" ht="45" customHeight="1" x14ac:dyDescent="0.15">
      <c r="A114" s="328"/>
      <c r="B114" s="328"/>
      <c r="C114" s="328"/>
      <c r="D114" s="326"/>
      <c r="E114" s="341"/>
      <c r="F114" s="355"/>
      <c r="G114" s="332"/>
      <c r="H114" s="332"/>
      <c r="I114" s="346"/>
      <c r="J114" s="46" t="s">
        <v>268</v>
      </c>
      <c r="K114" s="46" t="s">
        <v>269</v>
      </c>
      <c r="L114" s="32" t="s">
        <v>38</v>
      </c>
      <c r="M114" s="32">
        <v>1</v>
      </c>
      <c r="N114" s="78">
        <v>1</v>
      </c>
    </row>
    <row r="115" spans="1:14" s="53" customFormat="1" ht="45" customHeight="1" x14ac:dyDescent="0.15">
      <c r="A115" s="328"/>
      <c r="B115" s="328"/>
      <c r="C115" s="328"/>
      <c r="D115" s="326"/>
      <c r="E115" s="341"/>
      <c r="F115" s="355"/>
      <c r="G115" s="332"/>
      <c r="H115" s="332"/>
      <c r="I115" s="346"/>
      <c r="J115" s="46" t="s">
        <v>270</v>
      </c>
      <c r="K115" s="46" t="s">
        <v>271</v>
      </c>
      <c r="L115" s="32" t="s">
        <v>38</v>
      </c>
      <c r="M115" s="32">
        <v>1</v>
      </c>
      <c r="N115" s="78">
        <v>1</v>
      </c>
    </row>
    <row r="116" spans="1:14" s="53" customFormat="1" ht="45" customHeight="1" x14ac:dyDescent="0.15">
      <c r="A116" s="328"/>
      <c r="B116" s="328"/>
      <c r="C116" s="328"/>
      <c r="D116" s="326"/>
      <c r="E116" s="341"/>
      <c r="F116" s="355"/>
      <c r="G116" s="332"/>
      <c r="H116" s="332"/>
      <c r="I116" s="346"/>
      <c r="J116" s="46" t="s">
        <v>272</v>
      </c>
      <c r="K116" s="46" t="s">
        <v>273</v>
      </c>
      <c r="L116" s="32" t="s">
        <v>38</v>
      </c>
      <c r="M116" s="32">
        <v>1</v>
      </c>
      <c r="N116" s="78">
        <v>1</v>
      </c>
    </row>
    <row r="117" spans="1:14" s="53" customFormat="1" ht="45" customHeight="1" x14ac:dyDescent="0.15">
      <c r="A117" s="328"/>
      <c r="B117" s="328"/>
      <c r="C117" s="328"/>
      <c r="D117" s="326"/>
      <c r="E117" s="341"/>
      <c r="F117" s="355"/>
      <c r="G117" s="332"/>
      <c r="H117" s="332"/>
      <c r="I117" s="346"/>
      <c r="J117" s="46" t="s">
        <v>274</v>
      </c>
      <c r="K117" s="46" t="s">
        <v>275</v>
      </c>
      <c r="L117" s="32" t="s">
        <v>38</v>
      </c>
      <c r="M117" s="32">
        <v>1</v>
      </c>
      <c r="N117" s="78">
        <v>1</v>
      </c>
    </row>
    <row r="118" spans="1:14" s="53" customFormat="1" ht="45" customHeight="1" x14ac:dyDescent="0.15">
      <c r="A118" s="328"/>
      <c r="B118" s="328"/>
      <c r="C118" s="328"/>
      <c r="D118" s="326"/>
      <c r="E118" s="341"/>
      <c r="F118" s="355"/>
      <c r="G118" s="332"/>
      <c r="H118" s="332"/>
      <c r="I118" s="346"/>
      <c r="J118" s="46" t="s">
        <v>276</v>
      </c>
      <c r="K118" s="46" t="s">
        <v>277</v>
      </c>
      <c r="L118" s="32" t="s">
        <v>38</v>
      </c>
      <c r="M118" s="32">
        <v>1</v>
      </c>
      <c r="N118" s="78">
        <v>1</v>
      </c>
    </row>
    <row r="119" spans="1:14" s="53" customFormat="1" ht="45" customHeight="1" x14ac:dyDescent="0.15">
      <c r="A119" s="328"/>
      <c r="B119" s="328"/>
      <c r="C119" s="328"/>
      <c r="D119" s="326"/>
      <c r="E119" s="341"/>
      <c r="F119" s="355"/>
      <c r="G119" s="332"/>
      <c r="H119" s="332"/>
      <c r="I119" s="346"/>
      <c r="J119" s="22" t="s">
        <v>278</v>
      </c>
      <c r="K119" s="22" t="s">
        <v>279</v>
      </c>
      <c r="L119" s="17" t="s">
        <v>38</v>
      </c>
      <c r="M119" s="17">
        <v>1</v>
      </c>
      <c r="N119" s="78">
        <v>1</v>
      </c>
    </row>
    <row r="120" spans="1:14" s="53" customFormat="1" ht="45" customHeight="1" x14ac:dyDescent="0.15">
      <c r="A120" s="328"/>
      <c r="B120" s="328"/>
      <c r="C120" s="328"/>
      <c r="D120" s="326"/>
      <c r="E120" s="341"/>
      <c r="F120" s="355"/>
      <c r="G120" s="332"/>
      <c r="H120" s="332"/>
      <c r="I120" s="346"/>
      <c r="J120" s="22" t="s">
        <v>280</v>
      </c>
      <c r="K120" s="22" t="s">
        <v>281</v>
      </c>
      <c r="L120" s="17" t="s">
        <v>38</v>
      </c>
      <c r="M120" s="85"/>
      <c r="N120" s="78">
        <v>0.6</v>
      </c>
    </row>
    <row r="121" spans="1:14" s="53" customFormat="1" ht="45" customHeight="1" x14ac:dyDescent="0.15">
      <c r="A121" s="328"/>
      <c r="B121" s="328"/>
      <c r="C121" s="328"/>
      <c r="D121" s="327" t="s">
        <v>282</v>
      </c>
      <c r="E121" s="344" t="s">
        <v>283</v>
      </c>
      <c r="F121" s="333" t="s">
        <v>284</v>
      </c>
      <c r="G121" s="338" t="s">
        <v>38</v>
      </c>
      <c r="H121" s="338">
        <v>18299</v>
      </c>
      <c r="I121" s="338">
        <f>+H121*1.1</f>
        <v>20128.900000000001</v>
      </c>
      <c r="J121" s="22" t="s">
        <v>285</v>
      </c>
      <c r="K121" s="22" t="s">
        <v>286</v>
      </c>
      <c r="L121" s="18" t="s">
        <v>44</v>
      </c>
      <c r="M121" s="18">
        <v>1920</v>
      </c>
      <c r="N121" s="45">
        <f>+M121*1.1</f>
        <v>2112</v>
      </c>
    </row>
    <row r="122" spans="1:14" s="53" customFormat="1" ht="45" customHeight="1" x14ac:dyDescent="0.15">
      <c r="A122" s="328"/>
      <c r="B122" s="328"/>
      <c r="C122" s="328"/>
      <c r="D122" s="328"/>
      <c r="E122" s="347"/>
      <c r="F122" s="348"/>
      <c r="G122" s="339"/>
      <c r="H122" s="339"/>
      <c r="I122" s="339"/>
      <c r="J122" s="217" t="s">
        <v>287</v>
      </c>
      <c r="K122" s="22" t="s">
        <v>288</v>
      </c>
      <c r="L122" s="18" t="s">
        <v>38</v>
      </c>
      <c r="M122" s="18">
        <v>17930</v>
      </c>
      <c r="N122" s="45">
        <f>+M122*1.1</f>
        <v>19723</v>
      </c>
    </row>
    <row r="123" spans="1:14" s="53" customFormat="1" ht="64.5" customHeight="1" x14ac:dyDescent="0.15">
      <c r="A123" s="328"/>
      <c r="B123" s="328"/>
      <c r="C123" s="328"/>
      <c r="D123" s="328"/>
      <c r="E123" s="347"/>
      <c r="F123" s="348"/>
      <c r="G123" s="339"/>
      <c r="H123" s="339"/>
      <c r="I123" s="339"/>
      <c r="J123" s="22" t="s">
        <v>289</v>
      </c>
      <c r="K123" s="22" t="s">
        <v>290</v>
      </c>
      <c r="L123" s="17" t="s">
        <v>38</v>
      </c>
      <c r="M123" s="17">
        <v>0.79</v>
      </c>
      <c r="N123" s="17">
        <v>0.79</v>
      </c>
    </row>
    <row r="124" spans="1:14" s="53" customFormat="1" ht="86.25" customHeight="1" x14ac:dyDescent="0.15">
      <c r="A124" s="328"/>
      <c r="B124" s="328"/>
      <c r="C124" s="328"/>
      <c r="D124" s="328"/>
      <c r="E124" s="347"/>
      <c r="F124" s="348"/>
      <c r="G124" s="339"/>
      <c r="H124" s="339"/>
      <c r="I124" s="339"/>
      <c r="J124" s="22" t="s">
        <v>291</v>
      </c>
      <c r="K124" s="22" t="s">
        <v>292</v>
      </c>
      <c r="L124" s="17" t="s">
        <v>38</v>
      </c>
      <c r="M124" s="17">
        <v>0.83</v>
      </c>
      <c r="N124" s="17">
        <v>0.83</v>
      </c>
    </row>
    <row r="125" spans="1:14" s="53" customFormat="1" ht="154.5" customHeight="1" x14ac:dyDescent="0.15">
      <c r="A125" s="328"/>
      <c r="B125" s="328"/>
      <c r="C125" s="328"/>
      <c r="D125" s="328"/>
      <c r="E125" s="347"/>
      <c r="F125" s="348"/>
      <c r="G125" s="339"/>
      <c r="H125" s="339"/>
      <c r="I125" s="339"/>
      <c r="J125" s="83" t="s">
        <v>293</v>
      </c>
      <c r="K125" s="83" t="s">
        <v>294</v>
      </c>
      <c r="L125" s="17" t="s">
        <v>38</v>
      </c>
      <c r="M125" s="17"/>
      <c r="N125" s="78">
        <v>0.4</v>
      </c>
    </row>
    <row r="126" spans="1:14" s="53" customFormat="1" ht="45" customHeight="1" x14ac:dyDescent="0.15">
      <c r="A126" s="328"/>
      <c r="B126" s="328"/>
      <c r="C126" s="328"/>
      <c r="D126" s="329"/>
      <c r="E126" s="345"/>
      <c r="F126" s="334"/>
      <c r="G126" s="340"/>
      <c r="H126" s="340"/>
      <c r="I126" s="340"/>
      <c r="J126" s="22" t="s">
        <v>295</v>
      </c>
      <c r="K126" s="22" t="s">
        <v>296</v>
      </c>
      <c r="L126" s="28" t="s">
        <v>38</v>
      </c>
      <c r="M126" s="28">
        <v>8.5000000000000006E-2</v>
      </c>
      <c r="N126" s="198">
        <v>6.5000000000000002E-2</v>
      </c>
    </row>
    <row r="127" spans="1:14" s="53" customFormat="1" ht="26" x14ac:dyDescent="0.15">
      <c r="A127" s="328"/>
      <c r="B127" s="328"/>
      <c r="C127" s="328"/>
      <c r="D127" s="327" t="s">
        <v>297</v>
      </c>
      <c r="E127" s="344" t="s">
        <v>298</v>
      </c>
      <c r="F127" s="333" t="s">
        <v>299</v>
      </c>
      <c r="G127" s="338" t="s">
        <v>44</v>
      </c>
      <c r="H127" s="338">
        <v>8</v>
      </c>
      <c r="I127" s="338">
        <v>8</v>
      </c>
      <c r="J127" s="22" t="s">
        <v>300</v>
      </c>
      <c r="K127" s="22" t="s">
        <v>301</v>
      </c>
      <c r="L127" s="18" t="s">
        <v>44</v>
      </c>
      <c r="M127" s="18">
        <v>100</v>
      </c>
      <c r="N127" s="29">
        <v>180</v>
      </c>
    </row>
    <row r="128" spans="1:14" s="53" customFormat="1" ht="26" x14ac:dyDescent="0.15">
      <c r="A128" s="329"/>
      <c r="B128" s="329"/>
      <c r="C128" s="328"/>
      <c r="D128" s="328"/>
      <c r="E128" s="347"/>
      <c r="F128" s="348"/>
      <c r="G128" s="339"/>
      <c r="H128" s="339"/>
      <c r="I128" s="339"/>
      <c r="J128" s="30" t="s">
        <v>302</v>
      </c>
      <c r="K128" s="30" t="s">
        <v>303</v>
      </c>
      <c r="L128" s="34" t="s">
        <v>44</v>
      </c>
      <c r="M128" s="34">
        <v>4</v>
      </c>
      <c r="N128" s="29">
        <v>4</v>
      </c>
    </row>
    <row r="129" spans="1:99" ht="96" x14ac:dyDescent="0.2">
      <c r="A129" s="349" t="s">
        <v>121</v>
      </c>
      <c r="B129" s="349" t="s">
        <v>304</v>
      </c>
      <c r="C129" s="328"/>
      <c r="D129" s="329"/>
      <c r="E129" s="26" t="s">
        <v>305</v>
      </c>
      <c r="F129" s="26" t="s">
        <v>306</v>
      </c>
      <c r="G129" s="87" t="s">
        <v>38</v>
      </c>
      <c r="H129" s="126">
        <v>0.35</v>
      </c>
      <c r="I129" s="126">
        <v>0.4</v>
      </c>
      <c r="J129" s="27" t="s">
        <v>307</v>
      </c>
      <c r="K129" s="27" t="s">
        <v>308</v>
      </c>
      <c r="L129" s="24" t="s">
        <v>38</v>
      </c>
      <c r="M129" s="24"/>
      <c r="N129" s="25">
        <v>0.3</v>
      </c>
      <c r="O129" s="54"/>
      <c r="P129" s="54"/>
    </row>
    <row r="130" spans="1:99" s="53" customFormat="1" ht="48" customHeight="1" x14ac:dyDescent="0.15">
      <c r="A130" s="350"/>
      <c r="B130" s="350"/>
      <c r="C130" s="328"/>
      <c r="D130" s="327" t="s">
        <v>309</v>
      </c>
      <c r="E130" s="344" t="s">
        <v>310</v>
      </c>
      <c r="F130" s="333" t="s">
        <v>141</v>
      </c>
      <c r="G130" s="352" t="s">
        <v>38</v>
      </c>
      <c r="H130" s="352">
        <v>1</v>
      </c>
      <c r="I130" s="352">
        <v>1</v>
      </c>
      <c r="J130" s="22" t="s">
        <v>311</v>
      </c>
      <c r="K130" s="22" t="s">
        <v>312</v>
      </c>
      <c r="L130" s="18" t="s">
        <v>44</v>
      </c>
      <c r="M130" s="18">
        <v>14</v>
      </c>
      <c r="N130" s="31">
        <v>14</v>
      </c>
    </row>
    <row r="131" spans="1:99" s="53" customFormat="1" ht="60" customHeight="1" x14ac:dyDescent="0.15">
      <c r="A131" s="350"/>
      <c r="B131" s="350"/>
      <c r="C131" s="328"/>
      <c r="D131" s="328"/>
      <c r="E131" s="347"/>
      <c r="F131" s="348"/>
      <c r="G131" s="353"/>
      <c r="H131" s="353"/>
      <c r="I131" s="353"/>
      <c r="J131" s="22" t="s">
        <v>313</v>
      </c>
      <c r="K131" s="22" t="s">
        <v>314</v>
      </c>
      <c r="L131" s="18" t="s">
        <v>315</v>
      </c>
      <c r="M131" s="18">
        <v>441</v>
      </c>
      <c r="N131" s="31" t="s">
        <v>316</v>
      </c>
    </row>
    <row r="132" spans="1:99" s="53" customFormat="1" ht="55.5" customHeight="1" x14ac:dyDescent="0.15">
      <c r="A132" s="351"/>
      <c r="B132" s="351"/>
      <c r="C132" s="329"/>
      <c r="D132" s="329"/>
      <c r="E132" s="345"/>
      <c r="F132" s="334"/>
      <c r="G132" s="354"/>
      <c r="H132" s="354"/>
      <c r="I132" s="354"/>
      <c r="J132" s="22" t="s">
        <v>317</v>
      </c>
      <c r="K132" s="22" t="s">
        <v>318</v>
      </c>
      <c r="L132" s="17" t="s">
        <v>319</v>
      </c>
      <c r="M132" s="17">
        <v>0.04</v>
      </c>
      <c r="N132" s="21">
        <v>0.04</v>
      </c>
    </row>
    <row r="133" spans="1:99" ht="26" x14ac:dyDescent="0.2">
      <c r="A133" s="327" t="s">
        <v>93</v>
      </c>
      <c r="B133" s="327" t="s">
        <v>320</v>
      </c>
      <c r="C133" s="327" t="s">
        <v>321</v>
      </c>
      <c r="D133" s="327" t="s">
        <v>322</v>
      </c>
      <c r="E133" s="203" t="s">
        <v>323</v>
      </c>
      <c r="F133" s="115" t="s">
        <v>324</v>
      </c>
      <c r="G133" s="32" t="s">
        <v>38</v>
      </c>
      <c r="H133" s="32">
        <v>0.9</v>
      </c>
      <c r="I133" s="32">
        <v>0.95</v>
      </c>
      <c r="J133" s="330" t="s">
        <v>52</v>
      </c>
      <c r="K133" s="330"/>
      <c r="L133" s="330"/>
      <c r="M133" s="330"/>
      <c r="N133" s="330"/>
      <c r="O133" s="54"/>
      <c r="P133" s="54"/>
      <c r="Q133" s="54"/>
      <c r="R133" s="54"/>
      <c r="S133" s="54"/>
      <c r="T133" s="54"/>
      <c r="U133" s="54"/>
      <c r="V133" s="54"/>
      <c r="W133" s="54"/>
      <c r="X133" s="54"/>
      <c r="Y133" s="54"/>
      <c r="Z133" s="54"/>
      <c r="AA133" s="54"/>
      <c r="AB133" s="54"/>
      <c r="AC133" s="54"/>
      <c r="AD133" s="54"/>
      <c r="AE133" s="54"/>
      <c r="AF133" s="54"/>
      <c r="AG133" s="54"/>
      <c r="AH133" s="54"/>
      <c r="AI133" s="54"/>
      <c r="AJ133" s="54"/>
      <c r="AK133" s="54"/>
      <c r="AL133" s="54"/>
      <c r="AM133" s="54"/>
      <c r="AN133" s="54"/>
      <c r="AO133" s="54"/>
      <c r="AP133" s="54"/>
      <c r="AQ133" s="54"/>
      <c r="AR133" s="54"/>
      <c r="AS133" s="54"/>
      <c r="AT133" s="54"/>
      <c r="AU133" s="54"/>
      <c r="AV133" s="54"/>
      <c r="AW133" s="54"/>
      <c r="AX133" s="54"/>
      <c r="AY133" s="54"/>
      <c r="AZ133" s="54"/>
      <c r="BA133" s="54"/>
      <c r="BB133" s="54"/>
      <c r="BC133" s="54"/>
      <c r="BD133" s="54"/>
      <c r="BE133" s="54"/>
      <c r="BF133" s="54"/>
      <c r="BG133" s="54"/>
      <c r="BH133" s="54"/>
      <c r="BI133" s="54"/>
      <c r="BJ133" s="54"/>
      <c r="BK133" s="54"/>
      <c r="BL133" s="54"/>
      <c r="BM133" s="54"/>
      <c r="BN133" s="54"/>
      <c r="BO133" s="54"/>
      <c r="BP133" s="54"/>
      <c r="BQ133" s="54"/>
      <c r="BR133" s="54"/>
      <c r="BS133" s="54"/>
      <c r="BT133" s="54"/>
      <c r="BU133" s="54"/>
      <c r="BV133" s="54"/>
      <c r="BW133" s="54"/>
      <c r="BX133" s="54"/>
      <c r="BY133" s="54"/>
      <c r="BZ133" s="54"/>
      <c r="CA133" s="54"/>
      <c r="CB133" s="54"/>
      <c r="CC133" s="54"/>
      <c r="CD133" s="54"/>
      <c r="CE133" s="54"/>
      <c r="CF133" s="54"/>
      <c r="CG133" s="54"/>
      <c r="CH133" s="54"/>
      <c r="CI133" s="54"/>
      <c r="CJ133" s="54"/>
      <c r="CK133" s="54"/>
      <c r="CL133" s="54"/>
      <c r="CM133" s="54"/>
      <c r="CN133" s="54"/>
      <c r="CO133" s="54"/>
      <c r="CP133" s="54"/>
      <c r="CQ133" s="54"/>
      <c r="CR133" s="54"/>
      <c r="CS133" s="54"/>
      <c r="CT133" s="54"/>
      <c r="CU133" s="54"/>
    </row>
    <row r="134" spans="1:99" ht="26" x14ac:dyDescent="0.2">
      <c r="A134" s="328"/>
      <c r="B134" s="328"/>
      <c r="C134" s="328"/>
      <c r="D134" s="328"/>
      <c r="E134" s="203" t="s">
        <v>325</v>
      </c>
      <c r="F134" s="35" t="s">
        <v>326</v>
      </c>
      <c r="G134" s="32" t="s">
        <v>38</v>
      </c>
      <c r="H134" s="32">
        <v>1</v>
      </c>
      <c r="I134" s="32">
        <v>1</v>
      </c>
      <c r="J134" s="330" t="s">
        <v>52</v>
      </c>
      <c r="K134" s="330"/>
      <c r="L134" s="330"/>
      <c r="M134" s="330"/>
      <c r="N134" s="330"/>
      <c r="O134" s="54"/>
      <c r="P134" s="54"/>
      <c r="Q134" s="54"/>
      <c r="R134" s="54"/>
      <c r="S134" s="54"/>
      <c r="T134" s="54"/>
      <c r="U134" s="54"/>
      <c r="V134" s="54"/>
      <c r="W134" s="54"/>
      <c r="X134" s="54"/>
      <c r="Y134" s="54"/>
      <c r="Z134" s="54"/>
      <c r="AA134" s="54"/>
      <c r="AB134" s="54"/>
      <c r="AC134" s="54"/>
      <c r="AD134" s="54"/>
      <c r="AE134" s="54"/>
      <c r="AF134" s="54"/>
      <c r="AG134" s="54"/>
      <c r="AH134" s="54"/>
      <c r="AI134" s="54"/>
      <c r="AJ134" s="54"/>
      <c r="AK134" s="54"/>
      <c r="AL134" s="54"/>
      <c r="AM134" s="54"/>
      <c r="AN134" s="54"/>
      <c r="AO134" s="54"/>
      <c r="AP134" s="54"/>
      <c r="AQ134" s="54"/>
      <c r="AR134" s="54"/>
      <c r="AS134" s="54"/>
      <c r="AT134" s="54"/>
      <c r="AU134" s="54"/>
      <c r="AV134" s="54"/>
      <c r="AW134" s="54"/>
      <c r="AX134" s="54"/>
      <c r="AY134" s="54"/>
      <c r="AZ134" s="54"/>
      <c r="BA134" s="54"/>
      <c r="BB134" s="54"/>
      <c r="BC134" s="54"/>
      <c r="BD134" s="54"/>
      <c r="BE134" s="54"/>
      <c r="BF134" s="54"/>
      <c r="BG134" s="54"/>
      <c r="BH134" s="54"/>
      <c r="BI134" s="54"/>
      <c r="BJ134" s="54"/>
      <c r="BK134" s="54"/>
      <c r="BL134" s="54"/>
      <c r="BM134" s="54"/>
      <c r="BN134" s="54"/>
      <c r="BO134" s="54"/>
      <c r="BP134" s="54"/>
      <c r="BQ134" s="54"/>
      <c r="BR134" s="54"/>
      <c r="BS134" s="54"/>
      <c r="BT134" s="54"/>
      <c r="BU134" s="54"/>
      <c r="BV134" s="54"/>
      <c r="BW134" s="54"/>
      <c r="BX134" s="54"/>
      <c r="BY134" s="54"/>
      <c r="BZ134" s="54"/>
      <c r="CA134" s="54"/>
      <c r="CB134" s="54"/>
      <c r="CC134" s="54"/>
      <c r="CD134" s="54"/>
      <c r="CE134" s="54"/>
      <c r="CF134" s="54"/>
      <c r="CG134" s="54"/>
      <c r="CH134" s="54"/>
      <c r="CI134" s="54"/>
      <c r="CJ134" s="54"/>
      <c r="CK134" s="54"/>
      <c r="CL134" s="54"/>
      <c r="CM134" s="54"/>
      <c r="CN134" s="54"/>
      <c r="CO134" s="54"/>
      <c r="CP134" s="54"/>
      <c r="CQ134" s="54"/>
      <c r="CR134" s="54"/>
      <c r="CS134" s="54"/>
      <c r="CT134" s="54"/>
      <c r="CU134" s="54"/>
    </row>
    <row r="135" spans="1:99" x14ac:dyDescent="0.2">
      <c r="A135" s="328"/>
      <c r="B135" s="328"/>
      <c r="C135" s="328"/>
      <c r="D135" s="328"/>
      <c r="E135" s="209" t="s">
        <v>327</v>
      </c>
      <c r="F135" s="26" t="s">
        <v>328</v>
      </c>
      <c r="G135" s="32" t="s">
        <v>38</v>
      </c>
      <c r="H135" s="32" t="s">
        <v>329</v>
      </c>
      <c r="I135" s="32">
        <v>0.8</v>
      </c>
      <c r="J135" s="330" t="s">
        <v>52</v>
      </c>
      <c r="K135" s="330"/>
      <c r="L135" s="330"/>
      <c r="M135" s="330"/>
      <c r="N135" s="330"/>
      <c r="O135" s="54"/>
      <c r="P135" s="54"/>
      <c r="Q135" s="54"/>
      <c r="R135" s="54"/>
      <c r="S135" s="54"/>
      <c r="T135" s="54"/>
      <c r="U135" s="54"/>
      <c r="V135" s="54"/>
      <c r="W135" s="54"/>
      <c r="X135" s="54"/>
      <c r="Y135" s="54"/>
      <c r="Z135" s="54"/>
      <c r="AA135" s="54"/>
      <c r="AB135" s="54"/>
      <c r="AC135" s="54"/>
      <c r="AD135" s="54"/>
      <c r="AE135" s="54"/>
      <c r="AF135" s="54"/>
      <c r="AG135" s="54"/>
      <c r="AH135" s="54"/>
      <c r="AI135" s="54"/>
      <c r="AJ135" s="54"/>
      <c r="AK135" s="54"/>
      <c r="AL135" s="54"/>
      <c r="AM135" s="54"/>
      <c r="AN135" s="54"/>
      <c r="AO135" s="54"/>
      <c r="AP135" s="54"/>
      <c r="AQ135" s="54"/>
      <c r="AR135" s="54"/>
      <c r="AS135" s="54"/>
      <c r="AT135" s="54"/>
      <c r="AU135" s="54"/>
      <c r="AV135" s="54"/>
      <c r="AW135" s="54"/>
      <c r="AX135" s="54"/>
      <c r="AY135" s="54"/>
      <c r="AZ135" s="54"/>
      <c r="BA135" s="54"/>
      <c r="BB135" s="54"/>
      <c r="BC135" s="54"/>
      <c r="BD135" s="54"/>
      <c r="BE135" s="54"/>
      <c r="BF135" s="54"/>
      <c r="BG135" s="54"/>
      <c r="BH135" s="54"/>
      <c r="BI135" s="54"/>
      <c r="BJ135" s="54"/>
      <c r="BK135" s="54"/>
      <c r="BL135" s="54"/>
      <c r="BM135" s="54"/>
      <c r="BN135" s="54"/>
      <c r="BO135" s="54"/>
      <c r="BP135" s="54"/>
      <c r="BQ135" s="54"/>
      <c r="BR135" s="54"/>
      <c r="BS135" s="54"/>
      <c r="BT135" s="54"/>
      <c r="BU135" s="54"/>
      <c r="BV135" s="54"/>
      <c r="BW135" s="54"/>
      <c r="BX135" s="54"/>
      <c r="BY135" s="54"/>
      <c r="BZ135" s="54"/>
      <c r="CA135" s="54"/>
      <c r="CB135" s="54"/>
      <c r="CC135" s="54"/>
      <c r="CD135" s="54"/>
      <c r="CE135" s="54"/>
      <c r="CF135" s="54"/>
      <c r="CG135" s="54"/>
      <c r="CH135" s="54"/>
      <c r="CI135" s="54"/>
      <c r="CJ135" s="54"/>
      <c r="CK135" s="54"/>
      <c r="CL135" s="54"/>
      <c r="CM135" s="54"/>
      <c r="CN135" s="54"/>
      <c r="CO135" s="54"/>
      <c r="CP135" s="54"/>
      <c r="CQ135" s="54"/>
      <c r="CR135" s="54"/>
      <c r="CS135" s="54"/>
      <c r="CT135" s="54"/>
      <c r="CU135" s="54"/>
    </row>
    <row r="136" spans="1:99" ht="26" x14ac:dyDescent="0.2">
      <c r="A136" s="328"/>
      <c r="B136" s="328"/>
      <c r="C136" s="328"/>
      <c r="D136" s="329"/>
      <c r="E136" s="213" t="s">
        <v>330</v>
      </c>
      <c r="F136" s="26" t="s">
        <v>331</v>
      </c>
      <c r="G136" s="32" t="s">
        <v>38</v>
      </c>
      <c r="H136" s="32" t="s">
        <v>329</v>
      </c>
      <c r="I136" s="32">
        <v>0.8</v>
      </c>
      <c r="J136" s="330" t="s">
        <v>52</v>
      </c>
      <c r="K136" s="330"/>
      <c r="L136" s="330"/>
      <c r="M136" s="330"/>
      <c r="N136" s="330"/>
      <c r="O136" s="54"/>
      <c r="P136" s="54"/>
      <c r="Q136" s="54"/>
      <c r="R136" s="54"/>
      <c r="S136" s="54"/>
      <c r="T136" s="54"/>
      <c r="U136" s="54"/>
      <c r="V136" s="54"/>
      <c r="W136" s="54"/>
      <c r="X136" s="54"/>
      <c r="Y136" s="54"/>
      <c r="Z136" s="54"/>
      <c r="AA136" s="54"/>
      <c r="AB136" s="54"/>
      <c r="AC136" s="54"/>
      <c r="AD136" s="54"/>
      <c r="AE136" s="54"/>
      <c r="AF136" s="54"/>
      <c r="AG136" s="54"/>
      <c r="AH136" s="54"/>
      <c r="AI136" s="54"/>
      <c r="AJ136" s="54"/>
      <c r="AK136" s="54"/>
      <c r="AL136" s="54"/>
      <c r="AM136" s="54"/>
      <c r="AN136" s="54"/>
      <c r="AO136" s="54"/>
      <c r="AP136" s="54"/>
      <c r="AQ136" s="54"/>
      <c r="AR136" s="54"/>
      <c r="AS136" s="54"/>
      <c r="AT136" s="54"/>
      <c r="AU136" s="54"/>
      <c r="AV136" s="54"/>
      <c r="AW136" s="54"/>
      <c r="AX136" s="54"/>
      <c r="AY136" s="54"/>
      <c r="AZ136" s="54"/>
      <c r="BA136" s="54"/>
      <c r="BB136" s="54"/>
      <c r="BC136" s="54"/>
      <c r="BD136" s="54"/>
      <c r="BE136" s="54"/>
      <c r="BF136" s="54"/>
      <c r="BG136" s="54"/>
      <c r="BH136" s="54"/>
      <c r="BI136" s="54"/>
      <c r="BJ136" s="54"/>
      <c r="BK136" s="54"/>
      <c r="BL136" s="54"/>
      <c r="BM136" s="54"/>
      <c r="BN136" s="54"/>
      <c r="BO136" s="54"/>
      <c r="BP136" s="54"/>
      <c r="BQ136" s="54"/>
      <c r="BR136" s="54"/>
      <c r="BS136" s="54"/>
      <c r="BT136" s="54"/>
      <c r="BU136" s="54"/>
      <c r="BV136" s="54"/>
      <c r="BW136" s="54"/>
      <c r="BX136" s="54"/>
      <c r="BY136" s="54"/>
      <c r="BZ136" s="54"/>
      <c r="CA136" s="54"/>
      <c r="CB136" s="54"/>
      <c r="CC136" s="54"/>
      <c r="CD136" s="54"/>
      <c r="CE136" s="54"/>
      <c r="CF136" s="54"/>
      <c r="CG136" s="54"/>
      <c r="CH136" s="54"/>
      <c r="CI136" s="54"/>
      <c r="CJ136" s="54"/>
      <c r="CK136" s="54"/>
      <c r="CL136" s="54"/>
      <c r="CM136" s="54"/>
      <c r="CN136" s="54"/>
      <c r="CO136" s="54"/>
      <c r="CP136" s="54"/>
      <c r="CQ136" s="54"/>
      <c r="CR136" s="54"/>
      <c r="CS136" s="54"/>
      <c r="CT136" s="54"/>
      <c r="CU136" s="54"/>
    </row>
    <row r="137" spans="1:99" ht="26" x14ac:dyDescent="0.2">
      <c r="A137" s="328"/>
      <c r="B137" s="328"/>
      <c r="C137" s="328"/>
      <c r="D137" s="48" t="s">
        <v>332</v>
      </c>
      <c r="E137" s="208" t="s">
        <v>333</v>
      </c>
      <c r="F137" s="115" t="s">
        <v>334</v>
      </c>
      <c r="G137" s="32" t="s">
        <v>38</v>
      </c>
      <c r="H137" s="32">
        <v>1</v>
      </c>
      <c r="I137" s="32">
        <v>1</v>
      </c>
      <c r="J137" s="330" t="s">
        <v>52</v>
      </c>
      <c r="K137" s="330"/>
      <c r="L137" s="330"/>
      <c r="M137" s="330"/>
      <c r="N137" s="330"/>
    </row>
    <row r="138" spans="1:99" ht="26" x14ac:dyDescent="0.2">
      <c r="A138" s="328"/>
      <c r="B138" s="328"/>
      <c r="C138" s="328"/>
      <c r="D138" s="327" t="s">
        <v>335</v>
      </c>
      <c r="E138" s="210" t="s">
        <v>336</v>
      </c>
      <c r="F138" s="125" t="s">
        <v>337</v>
      </c>
      <c r="G138" s="32" t="s">
        <v>38</v>
      </c>
      <c r="H138" s="32">
        <v>0.93</v>
      </c>
      <c r="I138" s="32">
        <v>0.93</v>
      </c>
      <c r="J138" s="26" t="s">
        <v>338</v>
      </c>
      <c r="K138" s="26" t="s">
        <v>339</v>
      </c>
      <c r="L138" s="32" t="s">
        <v>38</v>
      </c>
      <c r="M138" s="32" t="s">
        <v>340</v>
      </c>
      <c r="N138" s="32">
        <v>1</v>
      </c>
    </row>
    <row r="139" spans="1:99" ht="26" x14ac:dyDescent="0.2">
      <c r="A139" s="328"/>
      <c r="B139" s="328"/>
      <c r="C139" s="328"/>
      <c r="D139" s="328"/>
      <c r="E139" s="203" t="s">
        <v>341</v>
      </c>
      <c r="F139" s="35" t="s">
        <v>342</v>
      </c>
      <c r="G139" s="32" t="s">
        <v>38</v>
      </c>
      <c r="H139" s="32">
        <v>0.93</v>
      </c>
      <c r="I139" s="32">
        <v>0.93</v>
      </c>
      <c r="J139" s="326" t="s">
        <v>52</v>
      </c>
      <c r="K139" s="326"/>
      <c r="L139" s="326"/>
      <c r="M139" s="326"/>
      <c r="N139" s="326"/>
    </row>
    <row r="140" spans="1:99" ht="26" x14ac:dyDescent="0.2">
      <c r="A140" s="328"/>
      <c r="B140" s="328"/>
      <c r="C140" s="328"/>
      <c r="D140" s="328"/>
      <c r="E140" s="35" t="s">
        <v>341</v>
      </c>
      <c r="F140" s="35" t="s">
        <v>342</v>
      </c>
      <c r="G140" s="32" t="s">
        <v>38</v>
      </c>
      <c r="H140" s="32">
        <v>0.93</v>
      </c>
      <c r="I140" s="32">
        <v>0.93</v>
      </c>
      <c r="J140" s="26" t="s">
        <v>343</v>
      </c>
      <c r="K140" s="26" t="s">
        <v>344</v>
      </c>
      <c r="L140" s="32" t="s">
        <v>38</v>
      </c>
      <c r="M140" s="32" t="s">
        <v>340</v>
      </c>
      <c r="N140" s="32">
        <v>1</v>
      </c>
    </row>
    <row r="141" spans="1:99" ht="52" x14ac:dyDescent="0.2">
      <c r="A141" s="328"/>
      <c r="B141" s="328"/>
      <c r="C141" s="328"/>
      <c r="D141" s="328"/>
      <c r="E141" s="212" t="s">
        <v>345</v>
      </c>
      <c r="F141" s="35" t="s">
        <v>346</v>
      </c>
      <c r="G141" s="32" t="s">
        <v>38</v>
      </c>
      <c r="H141" s="32">
        <v>0.95</v>
      </c>
      <c r="I141" s="32">
        <v>0.95</v>
      </c>
      <c r="J141" s="26" t="s">
        <v>347</v>
      </c>
      <c r="K141" s="26" t="s">
        <v>348</v>
      </c>
      <c r="L141" s="32" t="s">
        <v>38</v>
      </c>
      <c r="M141" s="32" t="s">
        <v>340</v>
      </c>
      <c r="N141" s="190">
        <v>4</v>
      </c>
    </row>
    <row r="142" spans="1:99" ht="26" x14ac:dyDescent="0.2">
      <c r="A142" s="328"/>
      <c r="B142" s="328"/>
      <c r="C142" s="328"/>
      <c r="D142" s="328"/>
      <c r="E142" s="211" t="s">
        <v>349</v>
      </c>
      <c r="F142" s="26" t="s">
        <v>350</v>
      </c>
      <c r="G142" s="32" t="s">
        <v>38</v>
      </c>
      <c r="H142" s="32" t="s">
        <v>351</v>
      </c>
      <c r="I142" s="32">
        <v>1</v>
      </c>
      <c r="J142" s="326" t="s">
        <v>52</v>
      </c>
      <c r="K142" s="326"/>
      <c r="L142" s="326"/>
      <c r="M142" s="326"/>
      <c r="N142" s="326"/>
      <c r="O142" s="54"/>
      <c r="P142" s="54"/>
      <c r="Q142" s="54"/>
      <c r="R142" s="54"/>
      <c r="S142" s="54"/>
      <c r="T142" s="54"/>
      <c r="U142" s="54"/>
      <c r="V142" s="54"/>
      <c r="W142" s="54"/>
      <c r="X142" s="54"/>
      <c r="Y142" s="54"/>
      <c r="Z142" s="54"/>
      <c r="AA142" s="54"/>
      <c r="AB142" s="54"/>
      <c r="AC142" s="54"/>
      <c r="AD142" s="54"/>
      <c r="AE142" s="54"/>
      <c r="AF142" s="54"/>
      <c r="AG142" s="54"/>
      <c r="AH142" s="54"/>
      <c r="AI142" s="54"/>
      <c r="AJ142" s="54"/>
      <c r="AK142" s="54"/>
      <c r="AL142" s="54"/>
      <c r="AM142" s="54"/>
      <c r="AN142" s="54"/>
      <c r="AO142" s="54"/>
      <c r="AP142" s="54"/>
      <c r="AQ142" s="54"/>
      <c r="AR142" s="54"/>
      <c r="AS142" s="54"/>
      <c r="AT142" s="54"/>
      <c r="AU142" s="54"/>
      <c r="AV142" s="54"/>
      <c r="AW142" s="54"/>
      <c r="AX142" s="54"/>
      <c r="AY142" s="54"/>
      <c r="AZ142" s="54"/>
      <c r="BA142" s="54"/>
      <c r="BB142" s="54"/>
      <c r="BC142" s="54"/>
      <c r="BD142" s="54"/>
      <c r="BE142" s="54"/>
      <c r="BF142" s="54"/>
      <c r="BG142" s="54"/>
      <c r="BH142" s="54"/>
      <c r="BI142" s="54"/>
      <c r="BJ142" s="54"/>
      <c r="BK142" s="54"/>
      <c r="BL142" s="54"/>
      <c r="BM142" s="54"/>
      <c r="BN142" s="54"/>
      <c r="BO142" s="54"/>
      <c r="BP142" s="54"/>
      <c r="BQ142" s="54"/>
      <c r="BR142" s="54"/>
      <c r="BS142" s="54"/>
      <c r="BT142" s="54"/>
      <c r="BU142" s="54"/>
      <c r="BV142" s="54"/>
      <c r="BW142" s="54"/>
      <c r="BX142" s="54"/>
      <c r="BY142" s="54"/>
      <c r="BZ142" s="54"/>
      <c r="CA142" s="54"/>
      <c r="CB142" s="54"/>
      <c r="CC142" s="54"/>
      <c r="CD142" s="54"/>
      <c r="CE142" s="54"/>
      <c r="CF142" s="54"/>
      <c r="CG142" s="54"/>
      <c r="CH142" s="54"/>
      <c r="CI142" s="54"/>
      <c r="CJ142" s="54"/>
      <c r="CK142" s="54"/>
      <c r="CL142" s="54"/>
      <c r="CM142" s="54"/>
      <c r="CN142" s="54"/>
      <c r="CO142" s="54"/>
      <c r="CP142" s="54"/>
      <c r="CQ142" s="54"/>
      <c r="CR142" s="54"/>
      <c r="CS142" s="54"/>
      <c r="CT142" s="54"/>
      <c r="CU142" s="54"/>
    </row>
    <row r="143" spans="1:99" ht="52" x14ac:dyDescent="0.2">
      <c r="A143" s="328"/>
      <c r="B143" s="328"/>
      <c r="C143" s="328"/>
      <c r="D143" s="328"/>
      <c r="E143" s="26" t="s">
        <v>352</v>
      </c>
      <c r="F143" s="26" t="s">
        <v>353</v>
      </c>
      <c r="G143" s="32" t="s">
        <v>38</v>
      </c>
      <c r="H143" s="32" t="s">
        <v>351</v>
      </c>
      <c r="I143" s="32">
        <v>1</v>
      </c>
      <c r="J143" s="326" t="s">
        <v>52</v>
      </c>
      <c r="K143" s="326"/>
      <c r="L143" s="326"/>
      <c r="M143" s="326"/>
      <c r="N143" s="326"/>
      <c r="O143" s="54"/>
      <c r="P143" s="54"/>
      <c r="Q143" s="54"/>
      <c r="R143" s="54"/>
      <c r="S143" s="54"/>
      <c r="T143" s="54"/>
      <c r="U143" s="54"/>
      <c r="V143" s="54"/>
      <c r="W143" s="54"/>
      <c r="X143" s="54"/>
      <c r="Y143" s="54"/>
      <c r="Z143" s="54"/>
      <c r="AA143" s="54"/>
      <c r="AB143" s="54"/>
      <c r="AC143" s="54"/>
      <c r="AD143" s="54"/>
      <c r="AE143" s="54"/>
      <c r="AF143" s="54"/>
      <c r="AG143" s="54"/>
      <c r="AH143" s="54"/>
      <c r="AI143" s="54"/>
      <c r="AJ143" s="54"/>
      <c r="AK143" s="54"/>
      <c r="AL143" s="54"/>
      <c r="AM143" s="54"/>
      <c r="AN143" s="54"/>
      <c r="AO143" s="54"/>
      <c r="AP143" s="54"/>
      <c r="AQ143" s="54"/>
      <c r="AR143" s="54"/>
      <c r="AS143" s="54"/>
      <c r="AT143" s="54"/>
      <c r="AU143" s="54"/>
      <c r="AV143" s="54"/>
      <c r="AW143" s="54"/>
      <c r="AX143" s="54"/>
      <c r="AY143" s="54"/>
      <c r="AZ143" s="54"/>
      <c r="BA143" s="54"/>
      <c r="BB143" s="54"/>
      <c r="BC143" s="54"/>
      <c r="BD143" s="54"/>
      <c r="BE143" s="54"/>
      <c r="BF143" s="54"/>
      <c r="BG143" s="54"/>
      <c r="BH143" s="54"/>
      <c r="BI143" s="54"/>
      <c r="BJ143" s="54"/>
      <c r="BK143" s="54"/>
      <c r="BL143" s="54"/>
      <c r="BM143" s="54"/>
      <c r="BN143" s="54"/>
      <c r="BO143" s="54"/>
      <c r="BP143" s="54"/>
      <c r="BQ143" s="54"/>
      <c r="BR143" s="54"/>
      <c r="BS143" s="54"/>
      <c r="BT143" s="54"/>
      <c r="BU143" s="54"/>
      <c r="BV143" s="54"/>
      <c r="BW143" s="54"/>
      <c r="BX143" s="54"/>
      <c r="BY143" s="54"/>
      <c r="BZ143" s="54"/>
      <c r="CA143" s="54"/>
      <c r="CB143" s="54"/>
      <c r="CC143" s="54"/>
      <c r="CD143" s="54"/>
      <c r="CE143" s="54"/>
      <c r="CF143" s="54"/>
      <c r="CG143" s="54"/>
      <c r="CH143" s="54"/>
      <c r="CI143" s="54"/>
      <c r="CJ143" s="54"/>
      <c r="CK143" s="54"/>
      <c r="CL143" s="54"/>
      <c r="CM143" s="54"/>
      <c r="CN143" s="54"/>
      <c r="CO143" s="54"/>
      <c r="CP143" s="54"/>
      <c r="CQ143" s="54"/>
      <c r="CR143" s="54"/>
      <c r="CS143" s="54"/>
      <c r="CT143" s="54"/>
      <c r="CU143" s="54"/>
    </row>
    <row r="144" spans="1:99" ht="91" x14ac:dyDescent="0.2">
      <c r="A144" s="328"/>
      <c r="B144" s="328"/>
      <c r="C144" s="328"/>
      <c r="D144" s="329"/>
      <c r="E144" s="26" t="s">
        <v>354</v>
      </c>
      <c r="F144" s="26" t="s">
        <v>355</v>
      </c>
      <c r="G144" s="32" t="s">
        <v>38</v>
      </c>
      <c r="H144" s="32" t="s">
        <v>351</v>
      </c>
      <c r="I144" s="32">
        <v>1</v>
      </c>
      <c r="J144" s="326" t="s">
        <v>52</v>
      </c>
      <c r="K144" s="326"/>
      <c r="L144" s="326"/>
      <c r="M144" s="326"/>
      <c r="N144" s="326"/>
    </row>
    <row r="145" spans="1:99" ht="52" x14ac:dyDescent="0.2">
      <c r="A145" s="328"/>
      <c r="B145" s="328"/>
      <c r="C145" s="328"/>
      <c r="D145" s="326" t="s">
        <v>356</v>
      </c>
      <c r="E145" s="203" t="s">
        <v>357</v>
      </c>
      <c r="F145" s="35" t="s">
        <v>358</v>
      </c>
      <c r="G145" s="32" t="s">
        <v>38</v>
      </c>
      <c r="H145" s="32">
        <v>1</v>
      </c>
      <c r="I145" s="32">
        <v>1</v>
      </c>
      <c r="J145" s="330" t="s">
        <v>52</v>
      </c>
      <c r="K145" s="330"/>
      <c r="L145" s="330"/>
      <c r="M145" s="330"/>
      <c r="N145" s="330"/>
    </row>
    <row r="146" spans="1:99" ht="26" x14ac:dyDescent="0.2">
      <c r="A146" s="328"/>
      <c r="B146" s="328"/>
      <c r="C146" s="328"/>
      <c r="D146" s="326"/>
      <c r="E146" s="26" t="s">
        <v>359</v>
      </c>
      <c r="F146" s="26" t="s">
        <v>360</v>
      </c>
      <c r="G146" s="32" t="s">
        <v>38</v>
      </c>
      <c r="H146" s="32" t="s">
        <v>351</v>
      </c>
      <c r="I146" s="3" t="s">
        <v>41</v>
      </c>
      <c r="J146" s="330" t="s">
        <v>52</v>
      </c>
      <c r="K146" s="330"/>
      <c r="L146" s="330"/>
      <c r="M146" s="330"/>
      <c r="N146" s="330"/>
    </row>
    <row r="147" spans="1:99" ht="26" x14ac:dyDescent="0.2">
      <c r="A147" s="328"/>
      <c r="B147" s="328"/>
      <c r="C147" s="328"/>
      <c r="D147" s="326" t="s">
        <v>356</v>
      </c>
      <c r="E147" s="203" t="s">
        <v>361</v>
      </c>
      <c r="F147" s="35" t="s">
        <v>362</v>
      </c>
      <c r="G147" s="32" t="s">
        <v>38</v>
      </c>
      <c r="H147" s="32">
        <v>1</v>
      </c>
      <c r="I147" s="32">
        <v>1</v>
      </c>
      <c r="J147" s="335" t="s">
        <v>52</v>
      </c>
      <c r="K147" s="336"/>
      <c r="L147" s="336"/>
      <c r="M147" s="336"/>
      <c r="N147" s="337"/>
    </row>
    <row r="148" spans="1:99" ht="26" x14ac:dyDescent="0.2">
      <c r="A148" s="328"/>
      <c r="B148" s="328"/>
      <c r="C148" s="328"/>
      <c r="D148" s="327" t="s">
        <v>363</v>
      </c>
      <c r="E148" s="342" t="s">
        <v>364</v>
      </c>
      <c r="F148" s="333" t="s">
        <v>365</v>
      </c>
      <c r="G148" s="332" t="s">
        <v>38</v>
      </c>
      <c r="H148" s="332">
        <v>1</v>
      </c>
      <c r="I148" s="332">
        <v>1</v>
      </c>
      <c r="J148" s="115" t="s">
        <v>366</v>
      </c>
      <c r="K148" s="115" t="s">
        <v>367</v>
      </c>
      <c r="L148" s="18" t="s">
        <v>38</v>
      </c>
      <c r="M148" s="18">
        <v>0.71</v>
      </c>
      <c r="N148" s="18">
        <v>0.71</v>
      </c>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3"/>
      <c r="AY148" s="53"/>
      <c r="AZ148" s="53"/>
      <c r="BA148" s="53"/>
      <c r="BB148" s="53"/>
      <c r="BC148" s="53"/>
      <c r="BD148" s="53"/>
      <c r="BE148" s="53"/>
      <c r="BF148" s="53"/>
      <c r="BG148" s="53"/>
      <c r="BH148" s="53"/>
      <c r="BI148" s="53"/>
      <c r="BJ148" s="53"/>
      <c r="BK148" s="53"/>
      <c r="BL148" s="53"/>
      <c r="BM148" s="53"/>
      <c r="BN148" s="53"/>
      <c r="BO148" s="53"/>
      <c r="BP148" s="53"/>
      <c r="BQ148" s="53"/>
      <c r="BR148" s="53"/>
      <c r="BS148" s="53"/>
      <c r="BT148" s="53"/>
      <c r="BU148" s="53"/>
      <c r="BV148" s="53"/>
      <c r="BW148" s="53"/>
      <c r="BX148" s="53"/>
      <c r="BY148" s="53"/>
      <c r="BZ148" s="53"/>
      <c r="CA148" s="53"/>
      <c r="CB148" s="53"/>
      <c r="CC148" s="53"/>
      <c r="CD148" s="53"/>
      <c r="CE148" s="53"/>
      <c r="CF148" s="53"/>
      <c r="CG148" s="53"/>
      <c r="CH148" s="53"/>
      <c r="CI148" s="53"/>
      <c r="CJ148" s="53"/>
      <c r="CK148" s="53"/>
      <c r="CL148" s="53"/>
      <c r="CM148" s="53"/>
      <c r="CN148" s="53"/>
      <c r="CO148" s="53"/>
      <c r="CP148" s="53"/>
      <c r="CQ148" s="53"/>
      <c r="CR148" s="53"/>
      <c r="CS148" s="53"/>
      <c r="CT148" s="53"/>
      <c r="CU148" s="53"/>
    </row>
    <row r="149" spans="1:99" ht="26" x14ac:dyDescent="0.2">
      <c r="A149" s="328"/>
      <c r="B149" s="328"/>
      <c r="C149" s="328"/>
      <c r="D149" s="328"/>
      <c r="E149" s="343"/>
      <c r="F149" s="334"/>
      <c r="G149" s="332"/>
      <c r="H149" s="332"/>
      <c r="I149" s="332"/>
      <c r="J149" s="115" t="s">
        <v>368</v>
      </c>
      <c r="K149" s="115" t="s">
        <v>369</v>
      </c>
      <c r="L149" s="17" t="s">
        <v>38</v>
      </c>
      <c r="M149" s="17">
        <v>1</v>
      </c>
      <c r="N149" s="17">
        <v>1</v>
      </c>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3"/>
      <c r="AY149" s="53"/>
      <c r="AZ149" s="53"/>
      <c r="BA149" s="53"/>
      <c r="BB149" s="53"/>
      <c r="BC149" s="53"/>
      <c r="BD149" s="53"/>
      <c r="BE149" s="53"/>
      <c r="BF149" s="53"/>
      <c r="BG149" s="53"/>
      <c r="BH149" s="53"/>
      <c r="BI149" s="53"/>
      <c r="BJ149" s="53"/>
      <c r="BK149" s="53"/>
      <c r="BL149" s="53"/>
      <c r="BM149" s="53"/>
      <c r="BN149" s="53"/>
      <c r="BO149" s="53"/>
      <c r="BP149" s="53"/>
      <c r="BQ149" s="53"/>
      <c r="BR149" s="53"/>
      <c r="BS149" s="53"/>
      <c r="BT149" s="53"/>
      <c r="BU149" s="53"/>
      <c r="BV149" s="53"/>
      <c r="BW149" s="53"/>
      <c r="BX149" s="53"/>
      <c r="BY149" s="53"/>
      <c r="BZ149" s="53"/>
      <c r="CA149" s="53"/>
      <c r="CB149" s="53"/>
      <c r="CC149" s="53"/>
      <c r="CD149" s="53"/>
      <c r="CE149" s="53"/>
      <c r="CF149" s="53"/>
      <c r="CG149" s="53"/>
      <c r="CH149" s="53"/>
      <c r="CI149" s="53"/>
      <c r="CJ149" s="53"/>
      <c r="CK149" s="53"/>
      <c r="CL149" s="53"/>
      <c r="CM149" s="53"/>
      <c r="CN149" s="53"/>
      <c r="CO149" s="53"/>
      <c r="CP149" s="53"/>
      <c r="CQ149" s="53"/>
      <c r="CR149" s="53"/>
      <c r="CS149" s="53"/>
      <c r="CT149" s="53"/>
      <c r="CU149" s="53"/>
    </row>
    <row r="150" spans="1:99" ht="26" x14ac:dyDescent="0.2">
      <c r="A150" s="328"/>
      <c r="B150" s="328"/>
      <c r="C150" s="328"/>
      <c r="D150" s="328"/>
      <c r="E150" s="208" t="s">
        <v>370</v>
      </c>
      <c r="F150" s="35" t="s">
        <v>371</v>
      </c>
      <c r="G150" s="32" t="s">
        <v>38</v>
      </c>
      <c r="H150" s="32">
        <v>0.92</v>
      </c>
      <c r="I150" s="32">
        <v>0.94</v>
      </c>
      <c r="J150" s="115" t="s">
        <v>372</v>
      </c>
      <c r="K150" s="115" t="s">
        <v>373</v>
      </c>
      <c r="L150" s="17" t="s">
        <v>38</v>
      </c>
      <c r="M150" s="17">
        <v>0.92</v>
      </c>
      <c r="N150" s="17">
        <v>0.94</v>
      </c>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3"/>
      <c r="AY150" s="53"/>
      <c r="AZ150" s="53"/>
      <c r="BA150" s="53"/>
      <c r="BB150" s="53"/>
      <c r="BC150" s="53"/>
      <c r="BD150" s="53"/>
      <c r="BE150" s="53"/>
      <c r="BF150" s="53"/>
      <c r="BG150" s="53"/>
      <c r="BH150" s="53"/>
      <c r="BI150" s="53"/>
      <c r="BJ150" s="53"/>
      <c r="BK150" s="53"/>
      <c r="BL150" s="53"/>
      <c r="BM150" s="53"/>
      <c r="BN150" s="53"/>
      <c r="BO150" s="53"/>
      <c r="BP150" s="53"/>
      <c r="BQ150" s="53"/>
      <c r="BR150" s="53"/>
      <c r="BS150" s="53"/>
      <c r="BT150" s="53"/>
      <c r="BU150" s="53"/>
      <c r="BV150" s="53"/>
      <c r="BW150" s="53"/>
      <c r="BX150" s="53"/>
      <c r="BY150" s="53"/>
      <c r="BZ150" s="53"/>
      <c r="CA150" s="53"/>
      <c r="CB150" s="53"/>
      <c r="CC150" s="53"/>
      <c r="CD150" s="53"/>
      <c r="CE150" s="53"/>
      <c r="CF150" s="53"/>
      <c r="CG150" s="53"/>
      <c r="CH150" s="53"/>
      <c r="CI150" s="53"/>
      <c r="CJ150" s="53"/>
      <c r="CK150" s="53"/>
      <c r="CL150" s="53"/>
      <c r="CM150" s="53"/>
      <c r="CN150" s="53"/>
      <c r="CO150" s="53"/>
      <c r="CP150" s="53"/>
      <c r="CQ150" s="53"/>
      <c r="CR150" s="53"/>
      <c r="CS150" s="53"/>
      <c r="CT150" s="53"/>
      <c r="CU150" s="53"/>
    </row>
    <row r="151" spans="1:99" x14ac:dyDescent="0.2">
      <c r="A151" s="328"/>
      <c r="B151" s="328"/>
      <c r="C151" s="328"/>
      <c r="D151" s="328"/>
      <c r="E151" s="208" t="s">
        <v>374</v>
      </c>
      <c r="F151" s="35" t="s">
        <v>375</v>
      </c>
      <c r="G151" s="32" t="s">
        <v>38</v>
      </c>
      <c r="H151" s="32">
        <v>0.98</v>
      </c>
      <c r="I151" s="32">
        <v>0.98</v>
      </c>
      <c r="J151" s="326" t="s">
        <v>52</v>
      </c>
      <c r="K151" s="326"/>
      <c r="L151" s="326"/>
      <c r="M151" s="326"/>
      <c r="N151" s="326"/>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3"/>
      <c r="AY151" s="53"/>
      <c r="AZ151" s="53"/>
      <c r="BA151" s="53"/>
      <c r="BB151" s="53"/>
      <c r="BC151" s="53"/>
      <c r="BD151" s="53"/>
      <c r="BE151" s="53"/>
      <c r="BF151" s="53"/>
      <c r="BG151" s="53"/>
      <c r="BH151" s="53"/>
      <c r="BI151" s="53"/>
      <c r="BJ151" s="53"/>
      <c r="BK151" s="53"/>
      <c r="BL151" s="53"/>
      <c r="BM151" s="53"/>
      <c r="BN151" s="53"/>
      <c r="BO151" s="53"/>
      <c r="BP151" s="53"/>
      <c r="BQ151" s="53"/>
      <c r="BR151" s="53"/>
      <c r="BS151" s="53"/>
      <c r="BT151" s="53"/>
      <c r="BU151" s="53"/>
      <c r="BV151" s="53"/>
      <c r="BW151" s="53"/>
      <c r="BX151" s="53"/>
      <c r="BY151" s="53"/>
      <c r="BZ151" s="53"/>
      <c r="CA151" s="53"/>
      <c r="CB151" s="53"/>
      <c r="CC151" s="53"/>
      <c r="CD151" s="53"/>
      <c r="CE151" s="53"/>
      <c r="CF151" s="53"/>
      <c r="CG151" s="53"/>
      <c r="CH151" s="53"/>
      <c r="CI151" s="53"/>
      <c r="CJ151" s="53"/>
      <c r="CK151" s="53"/>
      <c r="CL151" s="53"/>
      <c r="CM151" s="53"/>
      <c r="CN151" s="53"/>
      <c r="CO151" s="53"/>
      <c r="CP151" s="53"/>
      <c r="CQ151" s="53"/>
      <c r="CR151" s="53"/>
      <c r="CS151" s="53"/>
      <c r="CT151" s="53"/>
      <c r="CU151" s="53"/>
    </row>
    <row r="152" spans="1:99" x14ac:dyDescent="0.2">
      <c r="A152" s="328"/>
      <c r="B152" s="328"/>
      <c r="C152" s="328"/>
      <c r="D152" s="329"/>
      <c r="E152" s="208" t="s">
        <v>376</v>
      </c>
      <c r="F152" s="35" t="s">
        <v>377</v>
      </c>
      <c r="G152" s="32" t="s">
        <v>38</v>
      </c>
      <c r="H152" s="32">
        <v>0.98</v>
      </c>
      <c r="I152" s="32">
        <v>0.98</v>
      </c>
      <c r="J152" s="46" t="s">
        <v>378</v>
      </c>
      <c r="K152" s="46" t="s">
        <v>379</v>
      </c>
      <c r="L152" s="32" t="s">
        <v>38</v>
      </c>
      <c r="M152" s="32">
        <v>0.98</v>
      </c>
      <c r="N152" s="32">
        <v>0.98</v>
      </c>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3"/>
      <c r="AY152" s="53"/>
      <c r="AZ152" s="53"/>
      <c r="BA152" s="53"/>
      <c r="BB152" s="53"/>
      <c r="BC152" s="53"/>
      <c r="BD152" s="53"/>
      <c r="BE152" s="53"/>
      <c r="BF152" s="53"/>
      <c r="BG152" s="53"/>
      <c r="BH152" s="53"/>
      <c r="BI152" s="53"/>
      <c r="BJ152" s="53"/>
      <c r="BK152" s="53"/>
      <c r="BL152" s="53"/>
      <c r="BM152" s="53"/>
      <c r="BN152" s="53"/>
      <c r="BO152" s="53"/>
      <c r="BP152" s="53"/>
      <c r="BQ152" s="53"/>
      <c r="BR152" s="53"/>
      <c r="BS152" s="53"/>
      <c r="BT152" s="53"/>
      <c r="BU152" s="53"/>
      <c r="BV152" s="53"/>
      <c r="BW152" s="53"/>
      <c r="BX152" s="53"/>
      <c r="BY152" s="53"/>
      <c r="BZ152" s="53"/>
      <c r="CA152" s="53"/>
      <c r="CB152" s="53"/>
      <c r="CC152" s="53"/>
      <c r="CD152" s="53"/>
      <c r="CE152" s="53"/>
      <c r="CF152" s="53"/>
      <c r="CG152" s="53"/>
      <c r="CH152" s="53"/>
      <c r="CI152" s="53"/>
      <c r="CJ152" s="53"/>
      <c r="CK152" s="53"/>
      <c r="CL152" s="53"/>
      <c r="CM152" s="53"/>
      <c r="CN152" s="53"/>
      <c r="CO152" s="53"/>
      <c r="CP152" s="53"/>
      <c r="CQ152" s="53"/>
      <c r="CR152" s="53"/>
      <c r="CS152" s="53"/>
      <c r="CT152" s="53"/>
      <c r="CU152" s="53"/>
    </row>
    <row r="153" spans="1:99" ht="26" x14ac:dyDescent="0.2">
      <c r="A153" s="328"/>
      <c r="B153" s="328"/>
      <c r="C153" s="328"/>
      <c r="D153" s="327" t="s">
        <v>380</v>
      </c>
      <c r="E153" s="344" t="s">
        <v>381</v>
      </c>
      <c r="F153" s="131" t="s">
        <v>382</v>
      </c>
      <c r="G153" s="331" t="s">
        <v>38</v>
      </c>
      <c r="H153" s="331">
        <v>1</v>
      </c>
      <c r="I153" s="331">
        <v>1</v>
      </c>
      <c r="J153" s="46" t="s">
        <v>383</v>
      </c>
      <c r="K153" s="46" t="s">
        <v>384</v>
      </c>
      <c r="L153" s="32" t="s">
        <v>38</v>
      </c>
      <c r="M153" s="32">
        <v>1</v>
      </c>
      <c r="N153" s="32">
        <v>1</v>
      </c>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3"/>
      <c r="AY153" s="53"/>
      <c r="AZ153" s="53"/>
      <c r="BA153" s="53"/>
      <c r="BB153" s="53"/>
      <c r="BC153" s="53"/>
      <c r="BD153" s="53"/>
      <c r="BE153" s="53"/>
      <c r="BF153" s="53"/>
      <c r="BG153" s="53"/>
      <c r="BH153" s="53"/>
      <c r="BI153" s="53"/>
      <c r="BJ153" s="53"/>
      <c r="BK153" s="53"/>
      <c r="BL153" s="53"/>
      <c r="BM153" s="53"/>
      <c r="BN153" s="53"/>
      <c r="BO153" s="53"/>
      <c r="BP153" s="53"/>
      <c r="BQ153" s="53"/>
      <c r="BR153" s="53"/>
      <c r="BS153" s="53"/>
      <c r="BT153" s="53"/>
      <c r="BU153" s="53"/>
      <c r="BV153" s="53"/>
      <c r="BW153" s="53"/>
      <c r="BX153" s="53"/>
      <c r="BY153" s="53"/>
      <c r="BZ153" s="53"/>
      <c r="CA153" s="53"/>
      <c r="CB153" s="53"/>
      <c r="CC153" s="53"/>
      <c r="CD153" s="53"/>
      <c r="CE153" s="53"/>
      <c r="CF153" s="53"/>
      <c r="CG153" s="53"/>
      <c r="CH153" s="53"/>
      <c r="CI153" s="53"/>
      <c r="CJ153" s="53"/>
      <c r="CK153" s="53"/>
      <c r="CL153" s="53"/>
      <c r="CM153" s="53"/>
      <c r="CN153" s="53"/>
      <c r="CO153" s="53"/>
      <c r="CP153" s="53"/>
      <c r="CQ153" s="53"/>
      <c r="CR153" s="53"/>
      <c r="CS153" s="53"/>
      <c r="CT153" s="53"/>
      <c r="CU153" s="53"/>
    </row>
    <row r="154" spans="1:99" ht="26" x14ac:dyDescent="0.2">
      <c r="A154" s="328"/>
      <c r="B154" s="328"/>
      <c r="C154" s="328"/>
      <c r="D154" s="328" t="s">
        <v>380</v>
      </c>
      <c r="E154" s="345"/>
      <c r="F154" s="192" t="s">
        <v>382</v>
      </c>
      <c r="G154" s="331"/>
      <c r="H154" s="331"/>
      <c r="I154" s="331"/>
      <c r="J154" s="46" t="s">
        <v>385</v>
      </c>
      <c r="K154" s="46" t="s">
        <v>386</v>
      </c>
      <c r="L154" s="32" t="s">
        <v>38</v>
      </c>
      <c r="M154" s="32">
        <v>1</v>
      </c>
      <c r="N154" s="32">
        <v>1</v>
      </c>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3"/>
      <c r="AY154" s="53"/>
      <c r="AZ154" s="53"/>
      <c r="BA154" s="53"/>
      <c r="BB154" s="53"/>
      <c r="BC154" s="53"/>
      <c r="BD154" s="53"/>
      <c r="BE154" s="53"/>
      <c r="BF154" s="53"/>
      <c r="BG154" s="53"/>
      <c r="BH154" s="53"/>
      <c r="BI154" s="53"/>
      <c r="BJ154" s="53"/>
      <c r="BK154" s="53"/>
      <c r="BL154" s="53"/>
      <c r="BM154" s="53"/>
      <c r="BN154" s="53"/>
      <c r="BO154" s="53"/>
      <c r="BP154" s="53"/>
      <c r="BQ154" s="53"/>
      <c r="BR154" s="53"/>
      <c r="BS154" s="53"/>
      <c r="BT154" s="53"/>
      <c r="BU154" s="53"/>
      <c r="BV154" s="53"/>
      <c r="BW154" s="53"/>
      <c r="BX154" s="53"/>
      <c r="BY154" s="53"/>
      <c r="BZ154" s="53"/>
      <c r="CA154" s="53"/>
      <c r="CB154" s="53"/>
      <c r="CC154" s="53"/>
      <c r="CD154" s="53"/>
      <c r="CE154" s="53"/>
      <c r="CF154" s="53"/>
      <c r="CG154" s="53"/>
      <c r="CH154" s="53"/>
      <c r="CI154" s="53"/>
      <c r="CJ154" s="53"/>
      <c r="CK154" s="53"/>
      <c r="CL154" s="53"/>
      <c r="CM154" s="53"/>
      <c r="CN154" s="53"/>
      <c r="CO154" s="53"/>
      <c r="CP154" s="53"/>
      <c r="CQ154" s="53"/>
      <c r="CR154" s="53"/>
      <c r="CS154" s="53"/>
      <c r="CT154" s="53"/>
      <c r="CU154" s="53"/>
    </row>
    <row r="155" spans="1:99" ht="39" x14ac:dyDescent="0.2">
      <c r="A155" s="328"/>
      <c r="B155" s="328"/>
      <c r="C155" s="328"/>
      <c r="D155" s="328" t="s">
        <v>380</v>
      </c>
      <c r="E155" s="344" t="s">
        <v>387</v>
      </c>
      <c r="F155" s="193" t="s">
        <v>388</v>
      </c>
      <c r="G155" s="338" t="s">
        <v>44</v>
      </c>
      <c r="H155" s="338">
        <v>1</v>
      </c>
      <c r="I155" s="338">
        <v>1</v>
      </c>
      <c r="J155" s="46" t="s">
        <v>389</v>
      </c>
      <c r="K155" s="46" t="s">
        <v>390</v>
      </c>
      <c r="L155" s="188" t="s">
        <v>44</v>
      </c>
      <c r="M155" s="188">
        <v>1</v>
      </c>
      <c r="N155" s="188">
        <v>1</v>
      </c>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3"/>
      <c r="AY155" s="53"/>
      <c r="AZ155" s="53"/>
      <c r="BA155" s="53"/>
      <c r="BB155" s="53"/>
      <c r="BC155" s="53"/>
      <c r="BD155" s="53"/>
      <c r="BE155" s="53"/>
      <c r="BF155" s="53"/>
      <c r="BG155" s="53"/>
      <c r="BH155" s="53"/>
      <c r="BI155" s="53"/>
      <c r="BJ155" s="53"/>
      <c r="BK155" s="53"/>
      <c r="BL155" s="53"/>
      <c r="BM155" s="53"/>
      <c r="BN155" s="53"/>
      <c r="BO155" s="53"/>
      <c r="BP155" s="53"/>
      <c r="BQ155" s="53"/>
      <c r="BR155" s="53"/>
      <c r="BS155" s="53"/>
      <c r="BT155" s="53"/>
      <c r="BU155" s="53"/>
      <c r="BV155" s="53"/>
      <c r="BW155" s="53"/>
      <c r="BX155" s="53"/>
      <c r="BY155" s="53"/>
      <c r="BZ155" s="53"/>
      <c r="CA155" s="53"/>
      <c r="CB155" s="53"/>
      <c r="CC155" s="53"/>
      <c r="CD155" s="53"/>
      <c r="CE155" s="53"/>
      <c r="CF155" s="53"/>
      <c r="CG155" s="53"/>
      <c r="CH155" s="53"/>
      <c r="CI155" s="53"/>
      <c r="CJ155" s="53"/>
      <c r="CK155" s="53"/>
      <c r="CL155" s="53"/>
      <c r="CM155" s="53"/>
      <c r="CN155" s="53"/>
      <c r="CO155" s="53"/>
      <c r="CP155" s="53"/>
      <c r="CQ155" s="53"/>
      <c r="CR155" s="53"/>
      <c r="CS155" s="53"/>
      <c r="CT155" s="53"/>
      <c r="CU155" s="53"/>
    </row>
    <row r="156" spans="1:99" ht="26" x14ac:dyDescent="0.2">
      <c r="A156" s="328"/>
      <c r="B156" s="328"/>
      <c r="C156" s="328"/>
      <c r="D156" s="328"/>
      <c r="E156" s="345"/>
      <c r="F156" s="194" t="s">
        <v>391</v>
      </c>
      <c r="G156" s="340"/>
      <c r="H156" s="340"/>
      <c r="I156" s="340"/>
      <c r="J156" s="46" t="s">
        <v>392</v>
      </c>
      <c r="K156" s="56" t="s">
        <v>393</v>
      </c>
      <c r="L156" s="188" t="s">
        <v>44</v>
      </c>
      <c r="M156" s="191">
        <v>350</v>
      </c>
      <c r="N156" s="191">
        <v>600</v>
      </c>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3"/>
      <c r="AY156" s="53"/>
      <c r="AZ156" s="53"/>
      <c r="BA156" s="53"/>
      <c r="BB156" s="53"/>
      <c r="BC156" s="53"/>
      <c r="BD156" s="53"/>
      <c r="BE156" s="53"/>
      <c r="BF156" s="53"/>
      <c r="BG156" s="53"/>
      <c r="BH156" s="53"/>
      <c r="BI156" s="53"/>
      <c r="BJ156" s="53"/>
      <c r="BK156" s="53"/>
      <c r="BL156" s="53"/>
      <c r="BM156" s="53"/>
      <c r="BN156" s="53"/>
      <c r="BO156" s="53"/>
      <c r="BP156" s="53"/>
      <c r="BQ156" s="53"/>
      <c r="BR156" s="53"/>
      <c r="BS156" s="53"/>
      <c r="BT156" s="53"/>
      <c r="BU156" s="53"/>
      <c r="BV156" s="53"/>
      <c r="BW156" s="53"/>
      <c r="BX156" s="53"/>
      <c r="BY156" s="53"/>
      <c r="BZ156" s="53"/>
      <c r="CA156" s="53"/>
      <c r="CB156" s="53"/>
      <c r="CC156" s="53"/>
      <c r="CD156" s="53"/>
      <c r="CE156" s="53"/>
      <c r="CF156" s="53"/>
      <c r="CG156" s="53"/>
      <c r="CH156" s="53"/>
      <c r="CI156" s="53"/>
      <c r="CJ156" s="53"/>
      <c r="CK156" s="53"/>
      <c r="CL156" s="53"/>
      <c r="CM156" s="53"/>
      <c r="CN156" s="53"/>
      <c r="CO156" s="53"/>
      <c r="CP156" s="53"/>
      <c r="CQ156" s="53"/>
      <c r="CR156" s="53"/>
      <c r="CS156" s="53"/>
      <c r="CT156" s="53"/>
      <c r="CU156" s="53"/>
    </row>
    <row r="157" spans="1:99" ht="26" x14ac:dyDescent="0.2">
      <c r="A157" s="329"/>
      <c r="B157" s="329"/>
      <c r="C157" s="329"/>
      <c r="D157" s="329" t="s">
        <v>380</v>
      </c>
      <c r="E157" s="26" t="s">
        <v>394</v>
      </c>
      <c r="F157" s="26" t="s">
        <v>395</v>
      </c>
      <c r="G157" s="45" t="s">
        <v>38</v>
      </c>
      <c r="H157" s="45" t="s">
        <v>351</v>
      </c>
      <c r="I157" s="44">
        <v>1</v>
      </c>
      <c r="J157" s="26" t="s">
        <v>396</v>
      </c>
      <c r="K157" s="26" t="s">
        <v>397</v>
      </c>
      <c r="L157" s="45" t="s">
        <v>38</v>
      </c>
      <c r="M157" s="45" t="s">
        <v>351</v>
      </c>
      <c r="N157" s="44">
        <v>1</v>
      </c>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3"/>
      <c r="AY157" s="53"/>
      <c r="AZ157" s="53"/>
      <c r="BA157" s="53"/>
      <c r="BB157" s="53"/>
      <c r="BC157" s="53"/>
      <c r="BD157" s="53"/>
      <c r="BE157" s="53"/>
      <c r="BF157" s="53"/>
      <c r="BG157" s="53"/>
      <c r="BH157" s="53"/>
      <c r="BI157" s="53"/>
      <c r="BJ157" s="53"/>
      <c r="BK157" s="53"/>
      <c r="BL157" s="53"/>
      <c r="BM157" s="53"/>
      <c r="BN157" s="53"/>
      <c r="BO157" s="53"/>
      <c r="BP157" s="53"/>
      <c r="BQ157" s="53"/>
      <c r="BR157" s="53"/>
      <c r="BS157" s="53"/>
      <c r="BT157" s="53"/>
      <c r="BU157" s="53"/>
      <c r="BV157" s="53"/>
      <c r="BW157" s="53"/>
      <c r="BX157" s="53"/>
      <c r="BY157" s="53"/>
      <c r="BZ157" s="53"/>
      <c r="CA157" s="53"/>
      <c r="CB157" s="53"/>
      <c r="CC157" s="53"/>
      <c r="CD157" s="53"/>
      <c r="CE157" s="53"/>
      <c r="CF157" s="53"/>
      <c r="CG157" s="53"/>
      <c r="CH157" s="53"/>
      <c r="CI157" s="53"/>
      <c r="CJ157" s="53"/>
      <c r="CK157" s="53"/>
      <c r="CL157" s="53"/>
      <c r="CM157" s="53"/>
      <c r="CN157" s="53"/>
      <c r="CO157" s="53"/>
      <c r="CP157" s="53"/>
      <c r="CQ157" s="53"/>
      <c r="CR157" s="53"/>
      <c r="CS157" s="53"/>
      <c r="CT157" s="53"/>
      <c r="CU157" s="53"/>
    </row>
    <row r="158" spans="1:99" ht="26" x14ac:dyDescent="0.2">
      <c r="A158" s="418" t="s">
        <v>93</v>
      </c>
      <c r="B158" s="418" t="s">
        <v>55</v>
      </c>
      <c r="C158" s="418" t="s">
        <v>398</v>
      </c>
      <c r="D158" s="424" t="s">
        <v>399</v>
      </c>
      <c r="E158" s="35" t="s">
        <v>400</v>
      </c>
      <c r="F158" s="35" t="s">
        <v>401</v>
      </c>
      <c r="G158" s="45" t="s">
        <v>44</v>
      </c>
      <c r="H158" s="45">
        <v>4</v>
      </c>
      <c r="I158" s="45">
        <v>4</v>
      </c>
      <c r="J158" s="113" t="s">
        <v>402</v>
      </c>
      <c r="K158" s="113" t="s">
        <v>403</v>
      </c>
      <c r="L158" s="47" t="s">
        <v>44</v>
      </c>
      <c r="M158" s="47">
        <v>1</v>
      </c>
      <c r="N158" s="47">
        <v>1</v>
      </c>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3"/>
      <c r="AY158" s="53"/>
      <c r="AZ158" s="53"/>
      <c r="BA158" s="53"/>
      <c r="BB158" s="53"/>
      <c r="BC158" s="53"/>
      <c r="BD158" s="53"/>
      <c r="BE158" s="53"/>
      <c r="BF158" s="53"/>
      <c r="BG158" s="53"/>
      <c r="BH158" s="53"/>
      <c r="BI158" s="53"/>
      <c r="BJ158" s="53"/>
      <c r="BK158" s="53"/>
      <c r="BL158" s="53"/>
      <c r="BM158" s="53"/>
      <c r="BN158" s="53"/>
      <c r="BO158" s="53"/>
      <c r="BP158" s="53"/>
      <c r="BQ158" s="53"/>
      <c r="BR158" s="53"/>
      <c r="BS158" s="53"/>
    </row>
    <row r="159" spans="1:99" ht="65" x14ac:dyDescent="0.2">
      <c r="A159" s="419"/>
      <c r="B159" s="419"/>
      <c r="C159" s="419"/>
      <c r="D159" s="425"/>
      <c r="E159" s="431" t="s">
        <v>404</v>
      </c>
      <c r="F159" s="434" t="s">
        <v>405</v>
      </c>
      <c r="G159" s="352" t="s">
        <v>38</v>
      </c>
      <c r="H159" s="352">
        <v>1</v>
      </c>
      <c r="I159" s="352">
        <v>1</v>
      </c>
      <c r="J159" s="26" t="s">
        <v>406</v>
      </c>
      <c r="K159" s="26" t="s">
        <v>407</v>
      </c>
      <c r="L159" s="45" t="s">
        <v>38</v>
      </c>
      <c r="M159" s="45" t="s">
        <v>55</v>
      </c>
      <c r="N159" s="44" t="s">
        <v>408</v>
      </c>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3"/>
      <c r="AY159" s="53"/>
      <c r="AZ159" s="53"/>
      <c r="BA159" s="53"/>
      <c r="BB159" s="53"/>
      <c r="BC159" s="53"/>
      <c r="BD159" s="53"/>
      <c r="BE159" s="53"/>
      <c r="BF159" s="53"/>
      <c r="BG159" s="53"/>
      <c r="BH159" s="53"/>
      <c r="BI159" s="53"/>
      <c r="BJ159" s="53"/>
      <c r="BK159" s="53"/>
      <c r="BL159" s="53"/>
      <c r="BM159" s="53"/>
      <c r="BN159" s="53"/>
      <c r="BO159" s="53"/>
      <c r="BP159" s="53"/>
      <c r="BQ159" s="53"/>
      <c r="BR159" s="53"/>
      <c r="BS159" s="53"/>
    </row>
    <row r="160" spans="1:99" ht="26" x14ac:dyDescent="0.2">
      <c r="A160" s="419"/>
      <c r="B160" s="419"/>
      <c r="C160" s="419"/>
      <c r="D160" s="425"/>
      <c r="E160" s="432"/>
      <c r="F160" s="435"/>
      <c r="G160" s="353"/>
      <c r="H160" s="353"/>
      <c r="I160" s="353"/>
      <c r="J160" s="113" t="s">
        <v>409</v>
      </c>
      <c r="K160" s="113" t="s">
        <v>410</v>
      </c>
      <c r="L160" s="47" t="s">
        <v>44</v>
      </c>
      <c r="M160" s="47">
        <v>8</v>
      </c>
      <c r="N160" s="47">
        <v>18</v>
      </c>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3"/>
      <c r="AY160" s="53"/>
      <c r="AZ160" s="53"/>
      <c r="BA160" s="53"/>
      <c r="BB160" s="53"/>
      <c r="BC160" s="53"/>
      <c r="BD160" s="53"/>
      <c r="BE160" s="53"/>
      <c r="BF160" s="53"/>
      <c r="BG160" s="53"/>
      <c r="BH160" s="53"/>
      <c r="BI160" s="53"/>
      <c r="BJ160" s="53"/>
      <c r="BK160" s="53"/>
      <c r="BL160" s="53"/>
      <c r="BM160" s="53"/>
      <c r="BN160" s="53"/>
      <c r="BO160" s="53"/>
      <c r="BP160" s="53"/>
      <c r="BQ160" s="53"/>
      <c r="BR160" s="53"/>
      <c r="BS160" s="53"/>
    </row>
    <row r="161" spans="1:71" ht="39" x14ac:dyDescent="0.2">
      <c r="A161" s="419"/>
      <c r="B161" s="419"/>
      <c r="C161" s="419"/>
      <c r="D161" s="425"/>
      <c r="E161" s="432"/>
      <c r="F161" s="435"/>
      <c r="G161" s="353"/>
      <c r="H161" s="353"/>
      <c r="I161" s="353"/>
      <c r="J161" s="113" t="s">
        <v>411</v>
      </c>
      <c r="K161" s="113" t="s">
        <v>412</v>
      </c>
      <c r="L161" s="44" t="s">
        <v>38</v>
      </c>
      <c r="M161" s="44">
        <v>1</v>
      </c>
      <c r="N161" s="44">
        <v>1</v>
      </c>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3"/>
      <c r="AY161" s="53"/>
      <c r="AZ161" s="53"/>
      <c r="BA161" s="53"/>
      <c r="BB161" s="53"/>
      <c r="BC161" s="53"/>
      <c r="BD161" s="53"/>
      <c r="BE161" s="53"/>
      <c r="BF161" s="53"/>
      <c r="BG161" s="53"/>
      <c r="BH161" s="53"/>
      <c r="BI161" s="53"/>
      <c r="BJ161" s="53"/>
      <c r="BK161" s="53"/>
      <c r="BL161" s="53"/>
      <c r="BM161" s="53"/>
      <c r="BN161" s="53"/>
      <c r="BO161" s="53"/>
      <c r="BP161" s="53"/>
      <c r="BQ161" s="53"/>
      <c r="BR161" s="53"/>
      <c r="BS161" s="53"/>
    </row>
    <row r="162" spans="1:71" ht="52" x14ac:dyDescent="0.2">
      <c r="A162" s="419"/>
      <c r="B162" s="419"/>
      <c r="C162" s="419"/>
      <c r="D162" s="425"/>
      <c r="E162" s="432"/>
      <c r="F162" s="435"/>
      <c r="G162" s="353"/>
      <c r="H162" s="353"/>
      <c r="I162" s="353"/>
      <c r="J162" s="117" t="s">
        <v>413</v>
      </c>
      <c r="K162" s="114" t="s">
        <v>414</v>
      </c>
      <c r="L162" s="44" t="s">
        <v>38</v>
      </c>
      <c r="M162" s="44">
        <v>1</v>
      </c>
      <c r="N162" s="47">
        <v>700</v>
      </c>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3"/>
      <c r="AY162" s="53"/>
      <c r="AZ162" s="53"/>
      <c r="BA162" s="53"/>
      <c r="BB162" s="53"/>
      <c r="BC162" s="53"/>
      <c r="BD162" s="53"/>
      <c r="BE162" s="53"/>
      <c r="BF162" s="53"/>
      <c r="BG162" s="53"/>
      <c r="BH162" s="53"/>
      <c r="BI162" s="53"/>
      <c r="BJ162" s="53"/>
      <c r="BK162" s="53"/>
      <c r="BL162" s="53"/>
      <c r="BM162" s="53"/>
      <c r="BN162" s="53"/>
      <c r="BO162" s="53"/>
      <c r="BP162" s="53"/>
      <c r="BQ162" s="53"/>
      <c r="BR162" s="53"/>
      <c r="BS162" s="53"/>
    </row>
    <row r="163" spans="1:71" x14ac:dyDescent="0.2">
      <c r="A163" s="419"/>
      <c r="B163" s="419"/>
      <c r="C163" s="419"/>
      <c r="D163" s="425"/>
      <c r="E163" s="432"/>
      <c r="F163" s="435"/>
      <c r="G163" s="353"/>
      <c r="H163" s="353"/>
      <c r="I163" s="353"/>
      <c r="J163" s="117" t="s">
        <v>415</v>
      </c>
      <c r="K163" s="117" t="s">
        <v>416</v>
      </c>
      <c r="L163" s="44" t="s">
        <v>38</v>
      </c>
      <c r="M163" s="47">
        <v>2</v>
      </c>
      <c r="N163" s="18">
        <v>6</v>
      </c>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3"/>
      <c r="AY163" s="53"/>
      <c r="AZ163" s="53"/>
      <c r="BA163" s="53"/>
      <c r="BB163" s="53"/>
      <c r="BC163" s="53"/>
      <c r="BD163" s="53"/>
      <c r="BE163" s="53"/>
      <c r="BF163" s="53"/>
      <c r="BG163" s="53"/>
      <c r="BH163" s="53"/>
      <c r="BI163" s="53"/>
      <c r="BJ163" s="53"/>
      <c r="BK163" s="53"/>
      <c r="BL163" s="53"/>
      <c r="BM163" s="53"/>
      <c r="BN163" s="53"/>
      <c r="BO163" s="53"/>
      <c r="BP163" s="53"/>
      <c r="BQ163" s="53"/>
      <c r="BR163" s="53"/>
      <c r="BS163" s="53"/>
    </row>
    <row r="164" spans="1:71" ht="26" x14ac:dyDescent="0.2">
      <c r="A164" s="419"/>
      <c r="B164" s="419"/>
      <c r="C164" s="419"/>
      <c r="D164" s="425"/>
      <c r="E164" s="432"/>
      <c r="F164" s="435"/>
      <c r="G164" s="353"/>
      <c r="H164" s="353"/>
      <c r="I164" s="353"/>
      <c r="J164" s="113" t="s">
        <v>417</v>
      </c>
      <c r="K164" s="113" t="s">
        <v>418</v>
      </c>
      <c r="L164" s="47" t="s">
        <v>38</v>
      </c>
      <c r="M164" s="47">
        <v>1</v>
      </c>
      <c r="N164" s="47">
        <v>3</v>
      </c>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3"/>
      <c r="AY164" s="53"/>
      <c r="AZ164" s="53"/>
      <c r="BA164" s="53"/>
      <c r="BB164" s="53"/>
      <c r="BC164" s="53"/>
      <c r="BD164" s="53"/>
      <c r="BE164" s="53"/>
      <c r="BF164" s="53"/>
      <c r="BG164" s="53"/>
      <c r="BH164" s="53"/>
      <c r="BI164" s="53"/>
      <c r="BJ164" s="53"/>
      <c r="BK164" s="53"/>
      <c r="BL164" s="53"/>
      <c r="BM164" s="53"/>
      <c r="BN164" s="53"/>
      <c r="BO164" s="53"/>
      <c r="BP164" s="53"/>
      <c r="BQ164" s="53"/>
      <c r="BR164" s="53"/>
      <c r="BS164" s="53"/>
    </row>
    <row r="165" spans="1:71" ht="26" x14ac:dyDescent="0.2">
      <c r="A165" s="419"/>
      <c r="B165" s="419"/>
      <c r="C165" s="419"/>
      <c r="D165" s="426"/>
      <c r="E165" s="433"/>
      <c r="F165" s="436"/>
      <c r="G165" s="354"/>
      <c r="H165" s="354"/>
      <c r="I165" s="354"/>
      <c r="J165" s="204" t="s">
        <v>419</v>
      </c>
      <c r="K165" s="69" t="s">
        <v>420</v>
      </c>
      <c r="L165" s="47" t="s">
        <v>38</v>
      </c>
      <c r="M165" s="47" t="s">
        <v>55</v>
      </c>
      <c r="N165" s="47">
        <v>4</v>
      </c>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3"/>
      <c r="AY165" s="53"/>
      <c r="AZ165" s="53"/>
      <c r="BA165" s="53"/>
      <c r="BB165" s="53"/>
      <c r="BC165" s="53"/>
      <c r="BD165" s="53"/>
      <c r="BE165" s="53"/>
      <c r="BF165" s="53"/>
      <c r="BG165" s="53"/>
      <c r="BH165" s="53"/>
      <c r="BI165" s="53"/>
      <c r="BJ165" s="53"/>
      <c r="BK165" s="53"/>
      <c r="BL165" s="53"/>
      <c r="BM165" s="53"/>
      <c r="BN165" s="53"/>
      <c r="BO165" s="53"/>
      <c r="BP165" s="53"/>
      <c r="BQ165" s="53"/>
      <c r="BR165" s="53"/>
      <c r="BS165" s="53"/>
    </row>
    <row r="166" spans="1:71" ht="26" x14ac:dyDescent="0.2">
      <c r="A166" s="419"/>
      <c r="B166" s="419"/>
      <c r="C166" s="419"/>
      <c r="D166" s="427" t="s">
        <v>421</v>
      </c>
      <c r="E166" s="412" t="s">
        <v>422</v>
      </c>
      <c r="F166" s="415" t="s">
        <v>423</v>
      </c>
      <c r="G166" s="352" t="s">
        <v>38</v>
      </c>
      <c r="H166" s="352" t="s">
        <v>55</v>
      </c>
      <c r="I166" s="428">
        <v>0.85</v>
      </c>
      <c r="J166" s="35" t="s">
        <v>424</v>
      </c>
      <c r="K166" s="35" t="s">
        <v>425</v>
      </c>
      <c r="L166" s="32" t="s">
        <v>38</v>
      </c>
      <c r="M166" s="32">
        <v>1</v>
      </c>
      <c r="N166" s="32">
        <v>1</v>
      </c>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3"/>
      <c r="AY166" s="53"/>
      <c r="AZ166" s="53"/>
      <c r="BA166" s="53"/>
      <c r="BB166" s="53"/>
      <c r="BC166" s="53"/>
      <c r="BD166" s="53"/>
      <c r="BE166" s="53"/>
      <c r="BF166" s="53"/>
      <c r="BG166" s="53"/>
      <c r="BH166" s="53"/>
      <c r="BI166" s="53"/>
      <c r="BJ166" s="53"/>
      <c r="BK166" s="53"/>
      <c r="BL166" s="53"/>
      <c r="BM166" s="53"/>
      <c r="BN166" s="53"/>
      <c r="BO166" s="53"/>
      <c r="BP166" s="53"/>
      <c r="BQ166" s="53"/>
      <c r="BR166" s="53"/>
      <c r="BS166" s="53"/>
    </row>
    <row r="167" spans="1:71" ht="26" x14ac:dyDescent="0.2">
      <c r="A167" s="419"/>
      <c r="B167" s="419"/>
      <c r="C167" s="419"/>
      <c r="D167" s="425"/>
      <c r="E167" s="413"/>
      <c r="F167" s="416"/>
      <c r="G167" s="353"/>
      <c r="H167" s="353"/>
      <c r="I167" s="429"/>
      <c r="J167" s="115" t="s">
        <v>426</v>
      </c>
      <c r="K167" s="115" t="s">
        <v>427</v>
      </c>
      <c r="L167" s="32" t="s">
        <v>38</v>
      </c>
      <c r="M167" s="32">
        <v>1</v>
      </c>
      <c r="N167" s="32">
        <v>1</v>
      </c>
    </row>
    <row r="168" spans="1:71" ht="52" x14ac:dyDescent="0.2">
      <c r="A168" s="419"/>
      <c r="B168" s="419"/>
      <c r="C168" s="419"/>
      <c r="D168" s="426"/>
      <c r="E168" s="414"/>
      <c r="F168" s="417"/>
      <c r="G168" s="354"/>
      <c r="H168" s="354"/>
      <c r="I168" s="430"/>
      <c r="J168" s="69" t="s">
        <v>428</v>
      </c>
      <c r="K168" s="69" t="s">
        <v>429</v>
      </c>
      <c r="L168" s="47" t="s">
        <v>430</v>
      </c>
      <c r="M168" s="47" t="s">
        <v>55</v>
      </c>
      <c r="N168" s="47" t="s">
        <v>408</v>
      </c>
    </row>
    <row r="169" spans="1:71" ht="39" x14ac:dyDescent="0.2">
      <c r="A169" s="419"/>
      <c r="B169" s="419"/>
      <c r="C169" s="419"/>
      <c r="D169" s="421" t="s">
        <v>431</v>
      </c>
      <c r="E169" s="115" t="s">
        <v>432</v>
      </c>
      <c r="F169" s="115" t="s">
        <v>433</v>
      </c>
      <c r="G169" s="17" t="s">
        <v>38</v>
      </c>
      <c r="H169" s="17">
        <v>0.95</v>
      </c>
      <c r="I169" s="61">
        <v>0.97</v>
      </c>
      <c r="J169" s="326">
        <v>0</v>
      </c>
      <c r="K169" s="326"/>
      <c r="L169" s="326"/>
      <c r="M169" s="326"/>
      <c r="N169" s="326"/>
    </row>
    <row r="170" spans="1:71" ht="26" x14ac:dyDescent="0.2">
      <c r="A170" s="419"/>
      <c r="B170" s="419"/>
      <c r="C170" s="419"/>
      <c r="D170" s="422"/>
      <c r="E170" s="455" t="s">
        <v>400</v>
      </c>
      <c r="F170" s="455" t="s">
        <v>400</v>
      </c>
      <c r="G170" s="458" t="s">
        <v>44</v>
      </c>
      <c r="H170" s="458"/>
      <c r="I170" s="458"/>
      <c r="J170" s="203" t="s">
        <v>434</v>
      </c>
      <c r="K170" s="35" t="s">
        <v>435</v>
      </c>
      <c r="L170" s="44" t="s">
        <v>44</v>
      </c>
      <c r="M170" s="44">
        <v>0.1</v>
      </c>
      <c r="N170" s="116">
        <v>0.05</v>
      </c>
    </row>
    <row r="171" spans="1:71" ht="26" x14ac:dyDescent="0.2">
      <c r="A171" s="419"/>
      <c r="B171" s="419"/>
      <c r="C171" s="419"/>
      <c r="D171" s="422"/>
      <c r="E171" s="456"/>
      <c r="F171" s="456"/>
      <c r="G171" s="458"/>
      <c r="H171" s="458"/>
      <c r="I171" s="458"/>
      <c r="J171" s="203" t="s">
        <v>436</v>
      </c>
      <c r="K171" s="35" t="s">
        <v>437</v>
      </c>
      <c r="L171" s="32" t="s">
        <v>38</v>
      </c>
      <c r="M171" s="32">
        <v>1</v>
      </c>
      <c r="N171" s="32">
        <v>1</v>
      </c>
    </row>
    <row r="172" spans="1:71" ht="26" x14ac:dyDescent="0.2">
      <c r="A172" s="420"/>
      <c r="B172" s="420"/>
      <c r="C172" s="420"/>
      <c r="D172" s="423"/>
      <c r="E172" s="457"/>
      <c r="F172" s="457"/>
      <c r="G172" s="369"/>
      <c r="H172" s="369"/>
      <c r="I172" s="369"/>
      <c r="J172" s="203" t="s">
        <v>438</v>
      </c>
      <c r="K172" s="115" t="s">
        <v>439</v>
      </c>
      <c r="L172" s="44" t="s">
        <v>44</v>
      </c>
      <c r="M172" s="44">
        <v>0.85</v>
      </c>
      <c r="N172" s="116">
        <v>0.87</v>
      </c>
    </row>
    <row r="173" spans="1:71" ht="51" x14ac:dyDescent="0.2">
      <c r="A173" s="437" t="s">
        <v>121</v>
      </c>
      <c r="B173" s="437" t="s">
        <v>55</v>
      </c>
      <c r="C173" s="437" t="s">
        <v>440</v>
      </c>
      <c r="D173" s="441" t="s">
        <v>441</v>
      </c>
      <c r="E173" s="445" t="s">
        <v>442</v>
      </c>
      <c r="F173" s="445" t="s">
        <v>443</v>
      </c>
      <c r="G173" s="446" t="s">
        <v>44</v>
      </c>
      <c r="H173" s="446">
        <v>1</v>
      </c>
      <c r="I173" s="447">
        <v>1</v>
      </c>
      <c r="J173" s="234" t="s">
        <v>444</v>
      </c>
      <c r="K173" s="234" t="s">
        <v>445</v>
      </c>
      <c r="L173" s="196" t="s">
        <v>44</v>
      </c>
      <c r="M173" s="235">
        <v>0.9</v>
      </c>
      <c r="N173" s="236" t="s">
        <v>446</v>
      </c>
    </row>
    <row r="174" spans="1:71" ht="34" x14ac:dyDescent="0.2">
      <c r="A174" s="437"/>
      <c r="B174" s="437"/>
      <c r="C174" s="437"/>
      <c r="D174" s="441"/>
      <c r="E174" s="445"/>
      <c r="F174" s="445"/>
      <c r="G174" s="446"/>
      <c r="H174" s="446"/>
      <c r="I174" s="448"/>
      <c r="J174" s="234" t="s">
        <v>447</v>
      </c>
      <c r="K174" s="234" t="s">
        <v>448</v>
      </c>
      <c r="L174" s="196" t="s">
        <v>44</v>
      </c>
      <c r="M174" s="237">
        <v>16</v>
      </c>
      <c r="N174" s="236" t="s">
        <v>446</v>
      </c>
    </row>
    <row r="175" spans="1:71" ht="51" x14ac:dyDescent="0.2">
      <c r="A175" s="437"/>
      <c r="B175" s="437"/>
      <c r="C175" s="437"/>
      <c r="D175" s="441"/>
      <c r="E175" s="445"/>
      <c r="F175" s="445"/>
      <c r="G175" s="446"/>
      <c r="H175" s="446"/>
      <c r="I175" s="449"/>
      <c r="J175" s="234" t="s">
        <v>449</v>
      </c>
      <c r="K175" s="234" t="s">
        <v>450</v>
      </c>
      <c r="L175" s="196" t="s">
        <v>44</v>
      </c>
      <c r="M175" s="237">
        <v>16</v>
      </c>
      <c r="N175" s="236" t="s">
        <v>446</v>
      </c>
    </row>
    <row r="176" spans="1:71" ht="34" x14ac:dyDescent="0.2">
      <c r="A176" s="437"/>
      <c r="B176" s="437"/>
      <c r="C176" s="437"/>
      <c r="D176" s="441" t="s">
        <v>451</v>
      </c>
      <c r="E176" s="450" t="s">
        <v>452</v>
      </c>
      <c r="F176" s="451" t="s">
        <v>453</v>
      </c>
      <c r="G176" s="441" t="s">
        <v>44</v>
      </c>
      <c r="H176" s="452">
        <v>0.9</v>
      </c>
      <c r="I176" s="452">
        <v>0.95</v>
      </c>
      <c r="J176" s="234" t="s">
        <v>454</v>
      </c>
      <c r="K176" s="234" t="s">
        <v>455</v>
      </c>
      <c r="L176" s="196" t="s">
        <v>44</v>
      </c>
      <c r="M176" s="237">
        <v>28</v>
      </c>
      <c r="N176" s="236">
        <v>32</v>
      </c>
    </row>
    <row r="177" spans="1:14" ht="34" x14ac:dyDescent="0.2">
      <c r="A177" s="437"/>
      <c r="B177" s="437"/>
      <c r="C177" s="437"/>
      <c r="D177" s="441"/>
      <c r="E177" s="450"/>
      <c r="F177" s="451"/>
      <c r="G177" s="441"/>
      <c r="H177" s="452"/>
      <c r="I177" s="452"/>
      <c r="J177" s="234" t="s">
        <v>456</v>
      </c>
      <c r="K177" s="234" t="s">
        <v>457</v>
      </c>
      <c r="L177" s="196" t="s">
        <v>44</v>
      </c>
      <c r="M177" s="237" t="s">
        <v>329</v>
      </c>
      <c r="N177" s="238">
        <v>0.85</v>
      </c>
    </row>
    <row r="178" spans="1:14" ht="34" x14ac:dyDescent="0.2">
      <c r="A178" s="437"/>
      <c r="B178" s="437"/>
      <c r="C178" s="437"/>
      <c r="D178" s="441"/>
      <c r="E178" s="450"/>
      <c r="F178" s="451"/>
      <c r="G178" s="441"/>
      <c r="H178" s="452"/>
      <c r="I178" s="452"/>
      <c r="J178" s="214" t="s">
        <v>458</v>
      </c>
      <c r="K178" s="214" t="s">
        <v>459</v>
      </c>
      <c r="L178" s="237" t="s">
        <v>38</v>
      </c>
      <c r="M178" s="237" t="s">
        <v>329</v>
      </c>
      <c r="N178" s="238">
        <v>0.95</v>
      </c>
    </row>
    <row r="179" spans="1:14" ht="51" x14ac:dyDescent="0.2">
      <c r="A179" s="437"/>
      <c r="B179" s="437"/>
      <c r="C179" s="437"/>
      <c r="D179" s="441" t="s">
        <v>460</v>
      </c>
      <c r="E179" s="442" t="s">
        <v>461</v>
      </c>
      <c r="F179" s="442" t="s">
        <v>462</v>
      </c>
      <c r="G179" s="443" t="s">
        <v>38</v>
      </c>
      <c r="H179" s="443" t="s">
        <v>329</v>
      </c>
      <c r="I179" s="444">
        <v>1</v>
      </c>
      <c r="J179" s="214" t="s">
        <v>463</v>
      </c>
      <c r="K179" s="214" t="s">
        <v>464</v>
      </c>
      <c r="L179" s="237" t="s">
        <v>38</v>
      </c>
      <c r="M179" s="237" t="s">
        <v>329</v>
      </c>
      <c r="N179" s="238">
        <v>1</v>
      </c>
    </row>
    <row r="180" spans="1:14" ht="51" x14ac:dyDescent="0.2">
      <c r="A180" s="437"/>
      <c r="B180" s="437"/>
      <c r="C180" s="437"/>
      <c r="D180" s="441"/>
      <c r="E180" s="442"/>
      <c r="F180" s="442"/>
      <c r="G180" s="443"/>
      <c r="H180" s="443"/>
      <c r="I180" s="444"/>
      <c r="J180" s="214" t="s">
        <v>465</v>
      </c>
      <c r="K180" s="214" t="s">
        <v>466</v>
      </c>
      <c r="L180" s="237" t="s">
        <v>38</v>
      </c>
      <c r="M180" s="237" t="s">
        <v>329</v>
      </c>
      <c r="N180" s="238">
        <v>1</v>
      </c>
    </row>
    <row r="181" spans="1:14" ht="340" x14ac:dyDescent="0.2">
      <c r="A181" s="437"/>
      <c r="B181" s="437"/>
      <c r="C181" s="437"/>
      <c r="D181" s="196" t="s">
        <v>467</v>
      </c>
      <c r="E181" s="202" t="s">
        <v>468</v>
      </c>
      <c r="F181" s="214" t="s">
        <v>469</v>
      </c>
      <c r="G181" s="237" t="s">
        <v>38</v>
      </c>
      <c r="H181" s="237" t="s">
        <v>329</v>
      </c>
      <c r="I181" s="237" t="s">
        <v>446</v>
      </c>
      <c r="J181" s="438" t="s">
        <v>470</v>
      </c>
      <c r="K181" s="439"/>
      <c r="L181" s="439"/>
      <c r="M181" s="439"/>
      <c r="N181" s="440"/>
    </row>
    <row r="182" spans="1:14" ht="85" x14ac:dyDescent="0.2">
      <c r="A182" s="437"/>
      <c r="B182" s="437"/>
      <c r="C182" s="437"/>
      <c r="D182" s="441" t="s">
        <v>471</v>
      </c>
      <c r="E182" s="202" t="s">
        <v>472</v>
      </c>
      <c r="F182" s="214" t="s">
        <v>473</v>
      </c>
      <c r="G182" s="237" t="s">
        <v>38</v>
      </c>
      <c r="H182" s="239">
        <v>1</v>
      </c>
      <c r="I182" s="239">
        <v>1</v>
      </c>
      <c r="J182" s="214" t="s">
        <v>474</v>
      </c>
      <c r="K182" s="214" t="s">
        <v>475</v>
      </c>
      <c r="L182" s="237" t="s">
        <v>38</v>
      </c>
      <c r="M182" s="235">
        <v>1</v>
      </c>
      <c r="N182" s="235">
        <v>1</v>
      </c>
    </row>
    <row r="183" spans="1:14" ht="51" x14ac:dyDescent="0.2">
      <c r="A183" s="437"/>
      <c r="B183" s="437"/>
      <c r="C183" s="437"/>
      <c r="D183" s="441"/>
      <c r="E183" s="202" t="s">
        <v>476</v>
      </c>
      <c r="F183" s="214" t="s">
        <v>477</v>
      </c>
      <c r="G183" s="237" t="s">
        <v>38</v>
      </c>
      <c r="H183" s="237" t="s">
        <v>329</v>
      </c>
      <c r="I183" s="239">
        <v>1</v>
      </c>
      <c r="J183" s="240" t="s">
        <v>478</v>
      </c>
      <c r="K183" s="241" t="s">
        <v>479</v>
      </c>
      <c r="L183" s="237" t="s">
        <v>38</v>
      </c>
      <c r="M183" s="242" t="s">
        <v>329</v>
      </c>
      <c r="N183" s="235">
        <v>1</v>
      </c>
    </row>
  </sheetData>
  <autoFilter ref="A7:N97" xr:uid="{00000000-0009-0000-0000-000001000000}"/>
  <mergeCells count="303">
    <mergeCell ref="J59:N59"/>
    <mergeCell ref="J60:N60"/>
    <mergeCell ref="J38:N38"/>
    <mergeCell ref="E50:E51"/>
    <mergeCell ref="F50:F51"/>
    <mergeCell ref="G50:G51"/>
    <mergeCell ref="H50:H51"/>
    <mergeCell ref="I50:I51"/>
    <mergeCell ref="I176:I178"/>
    <mergeCell ref="J169:N169"/>
    <mergeCell ref="E170:E172"/>
    <mergeCell ref="F170:F172"/>
    <mergeCell ref="G170:G172"/>
    <mergeCell ref="H170:H172"/>
    <mergeCell ref="I170:I172"/>
    <mergeCell ref="J104:J106"/>
    <mergeCell ref="K104:K106"/>
    <mergeCell ref="L104:L106"/>
    <mergeCell ref="M104:M106"/>
    <mergeCell ref="N104:N106"/>
    <mergeCell ref="J107:J108"/>
    <mergeCell ref="K107:K108"/>
    <mergeCell ref="L107:L108"/>
    <mergeCell ref="M107:M108"/>
    <mergeCell ref="A173:A183"/>
    <mergeCell ref="B173:B183"/>
    <mergeCell ref="C173:C183"/>
    <mergeCell ref="J181:N181"/>
    <mergeCell ref="D182:D183"/>
    <mergeCell ref="D179:D180"/>
    <mergeCell ref="E179:E180"/>
    <mergeCell ref="F179:F180"/>
    <mergeCell ref="G179:G180"/>
    <mergeCell ref="H179:H180"/>
    <mergeCell ref="I179:I180"/>
    <mergeCell ref="D173:D175"/>
    <mergeCell ref="E173:E175"/>
    <mergeCell ref="F173:F175"/>
    <mergeCell ref="G173:G175"/>
    <mergeCell ref="H173:H175"/>
    <mergeCell ref="I173:I175"/>
    <mergeCell ref="D176:D178"/>
    <mergeCell ref="E176:E178"/>
    <mergeCell ref="F176:F178"/>
    <mergeCell ref="G176:G178"/>
    <mergeCell ref="H176:H178"/>
    <mergeCell ref="I107:I110"/>
    <mergeCell ref="E104:E106"/>
    <mergeCell ref="F104:F106"/>
    <mergeCell ref="G104:G106"/>
    <mergeCell ref="H104:H106"/>
    <mergeCell ref="I104:I106"/>
    <mergeCell ref="B158:B172"/>
    <mergeCell ref="A158:A172"/>
    <mergeCell ref="D169:D172"/>
    <mergeCell ref="D158:D165"/>
    <mergeCell ref="D166:D168"/>
    <mergeCell ref="I166:I168"/>
    <mergeCell ref="H166:H168"/>
    <mergeCell ref="G166:G168"/>
    <mergeCell ref="F166:F168"/>
    <mergeCell ref="C158:C172"/>
    <mergeCell ref="E166:E168"/>
    <mergeCell ref="E159:E165"/>
    <mergeCell ref="F159:F165"/>
    <mergeCell ref="G159:G165"/>
    <mergeCell ref="H159:H165"/>
    <mergeCell ref="I159:I165"/>
    <mergeCell ref="F111:F112"/>
    <mergeCell ref="G111:G112"/>
    <mergeCell ref="N107:N108"/>
    <mergeCell ref="I99:I100"/>
    <mergeCell ref="C99:C103"/>
    <mergeCell ref="G101:G102"/>
    <mergeCell ref="A99:A103"/>
    <mergeCell ref="J103:N103"/>
    <mergeCell ref="B99:B103"/>
    <mergeCell ref="E99:E100"/>
    <mergeCell ref="F99:F100"/>
    <mergeCell ref="H99:H100"/>
    <mergeCell ref="D99:D103"/>
    <mergeCell ref="G99:G100"/>
    <mergeCell ref="E101:E102"/>
    <mergeCell ref="F101:F102"/>
    <mergeCell ref="H101:H102"/>
    <mergeCell ref="I101:I102"/>
    <mergeCell ref="A104:A110"/>
    <mergeCell ref="B104:B110"/>
    <mergeCell ref="C104:C110"/>
    <mergeCell ref="D104:D110"/>
    <mergeCell ref="E107:E110"/>
    <mergeCell ref="F107:F110"/>
    <mergeCell ref="G107:G110"/>
    <mergeCell ref="H107:H110"/>
    <mergeCell ref="J98:N98"/>
    <mergeCell ref="A46:A48"/>
    <mergeCell ref="B46:B48"/>
    <mergeCell ref="J52:N52"/>
    <mergeCell ref="E54:E57"/>
    <mergeCell ref="F54:F57"/>
    <mergeCell ref="A49:A60"/>
    <mergeCell ref="B49:B60"/>
    <mergeCell ref="C49:C60"/>
    <mergeCell ref="D49:D60"/>
    <mergeCell ref="I54:I57"/>
    <mergeCell ref="J49:N49"/>
    <mergeCell ref="G54:G57"/>
    <mergeCell ref="H54:H57"/>
    <mergeCell ref="A61:A65"/>
    <mergeCell ref="B61:B65"/>
    <mergeCell ref="D61:D65"/>
    <mergeCell ref="A66:A70"/>
    <mergeCell ref="B66:B70"/>
    <mergeCell ref="D66:D70"/>
    <mergeCell ref="E66:E70"/>
    <mergeCell ref="F66:F70"/>
    <mergeCell ref="G66:G70"/>
    <mergeCell ref="H66:H70"/>
    <mergeCell ref="D34:D40"/>
    <mergeCell ref="I34:I37"/>
    <mergeCell ref="F34:F37"/>
    <mergeCell ref="J28:N28"/>
    <mergeCell ref="J24:N24"/>
    <mergeCell ref="I17:I18"/>
    <mergeCell ref="I11:I12"/>
    <mergeCell ref="H11:H12"/>
    <mergeCell ref="J23:N23"/>
    <mergeCell ref="J32:N32"/>
    <mergeCell ref="J33:N33"/>
    <mergeCell ref="J26:N26"/>
    <mergeCell ref="J31:N31"/>
    <mergeCell ref="J29:N29"/>
    <mergeCell ref="J30:N30"/>
    <mergeCell ref="J27:N27"/>
    <mergeCell ref="H15:H16"/>
    <mergeCell ref="I15:I16"/>
    <mergeCell ref="A34:A40"/>
    <mergeCell ref="B34:B40"/>
    <mergeCell ref="C34:C45"/>
    <mergeCell ref="A41:A45"/>
    <mergeCell ref="B41:B45"/>
    <mergeCell ref="C46:C48"/>
    <mergeCell ref="D46:D48"/>
    <mergeCell ref="J46:N46"/>
    <mergeCell ref="J47:N47"/>
    <mergeCell ref="E34:E37"/>
    <mergeCell ref="H34:H37"/>
    <mergeCell ref="G34:G37"/>
    <mergeCell ref="J39:N39"/>
    <mergeCell ref="J44:N44"/>
    <mergeCell ref="J45:N45"/>
    <mergeCell ref="D44:D45"/>
    <mergeCell ref="E41:E42"/>
    <mergeCell ref="F41:F42"/>
    <mergeCell ref="I41:I42"/>
    <mergeCell ref="H41:H42"/>
    <mergeCell ref="J43:N43"/>
    <mergeCell ref="J40:N40"/>
    <mergeCell ref="G41:G42"/>
    <mergeCell ref="D41:D42"/>
    <mergeCell ref="C8:C33"/>
    <mergeCell ref="G17:G18"/>
    <mergeCell ref="E17:E18"/>
    <mergeCell ref="F17:F18"/>
    <mergeCell ref="G11:G12"/>
    <mergeCell ref="E15:E16"/>
    <mergeCell ref="F15:F16"/>
    <mergeCell ref="G15:G16"/>
    <mergeCell ref="D20:D22"/>
    <mergeCell ref="F11:F12"/>
    <mergeCell ref="D27:D33"/>
    <mergeCell ref="D11:D13"/>
    <mergeCell ref="E11:E12"/>
    <mergeCell ref="D8:D10"/>
    <mergeCell ref="D14:D16"/>
    <mergeCell ref="J6:N6"/>
    <mergeCell ref="A6:B6"/>
    <mergeCell ref="C6:D6"/>
    <mergeCell ref="E6:I6"/>
    <mergeCell ref="E61:E65"/>
    <mergeCell ref="F61:F65"/>
    <mergeCell ref="G61:G65"/>
    <mergeCell ref="H61:H65"/>
    <mergeCell ref="I61:I65"/>
    <mergeCell ref="H8:H9"/>
    <mergeCell ref="I8:I9"/>
    <mergeCell ref="E8:E9"/>
    <mergeCell ref="F8:F9"/>
    <mergeCell ref="G8:G9"/>
    <mergeCell ref="H17:H18"/>
    <mergeCell ref="D23:D26"/>
    <mergeCell ref="I20:I21"/>
    <mergeCell ref="E20:E21"/>
    <mergeCell ref="F20:F21"/>
    <mergeCell ref="H20:H21"/>
    <mergeCell ref="G20:G21"/>
    <mergeCell ref="D17:D19"/>
    <mergeCell ref="A8:A33"/>
    <mergeCell ref="B8:B33"/>
    <mergeCell ref="I66:I70"/>
    <mergeCell ref="C61:C97"/>
    <mergeCell ref="A71:A75"/>
    <mergeCell ref="B71:B75"/>
    <mergeCell ref="D71:D75"/>
    <mergeCell ref="E71:E75"/>
    <mergeCell ref="F71:F75"/>
    <mergeCell ref="G71:G75"/>
    <mergeCell ref="H71:H75"/>
    <mergeCell ref="I71:I75"/>
    <mergeCell ref="A76:A80"/>
    <mergeCell ref="B76:B80"/>
    <mergeCell ref="D76:D80"/>
    <mergeCell ref="E76:E80"/>
    <mergeCell ref="F76:F80"/>
    <mergeCell ref="G76:G80"/>
    <mergeCell ref="H76:H80"/>
    <mergeCell ref="I76:I80"/>
    <mergeCell ref="A82:A90"/>
    <mergeCell ref="B82:B90"/>
    <mergeCell ref="D82:D90"/>
    <mergeCell ref="E82:E90"/>
    <mergeCell ref="F82:F90"/>
    <mergeCell ref="G82:G90"/>
    <mergeCell ref="H82:H90"/>
    <mergeCell ref="I82:I90"/>
    <mergeCell ref="A91:A97"/>
    <mergeCell ref="B91:B97"/>
    <mergeCell ref="D91:D97"/>
    <mergeCell ref="J91:N91"/>
    <mergeCell ref="E92:E93"/>
    <mergeCell ref="F92:F93"/>
    <mergeCell ref="G92:G93"/>
    <mergeCell ref="H92:H93"/>
    <mergeCell ref="I92:I93"/>
    <mergeCell ref="J94:N94"/>
    <mergeCell ref="J96:N96"/>
    <mergeCell ref="J97:N97"/>
    <mergeCell ref="H111:H112"/>
    <mergeCell ref="I111:I112"/>
    <mergeCell ref="D127:D129"/>
    <mergeCell ref="E127:E128"/>
    <mergeCell ref="F127:F128"/>
    <mergeCell ref="G127:G128"/>
    <mergeCell ref="H127:H128"/>
    <mergeCell ref="I127:I128"/>
    <mergeCell ref="A129:A132"/>
    <mergeCell ref="B129:B132"/>
    <mergeCell ref="D130:D132"/>
    <mergeCell ref="E130:E132"/>
    <mergeCell ref="F130:F132"/>
    <mergeCell ref="G130:G132"/>
    <mergeCell ref="H130:H132"/>
    <mergeCell ref="I130:I132"/>
    <mergeCell ref="E113:E120"/>
    <mergeCell ref="F113:F120"/>
    <mergeCell ref="G113:G120"/>
    <mergeCell ref="H113:H120"/>
    <mergeCell ref="I113:I120"/>
    <mergeCell ref="D121:D126"/>
    <mergeCell ref="E121:E126"/>
    <mergeCell ref="F121:F126"/>
    <mergeCell ref="G121:G126"/>
    <mergeCell ref="H121:H126"/>
    <mergeCell ref="I121:I126"/>
    <mergeCell ref="A111:A128"/>
    <mergeCell ref="B111:B128"/>
    <mergeCell ref="C111:C132"/>
    <mergeCell ref="D111:D120"/>
    <mergeCell ref="E111:E112"/>
    <mergeCell ref="J136:N136"/>
    <mergeCell ref="A133:A157"/>
    <mergeCell ref="B133:B157"/>
    <mergeCell ref="C133:C157"/>
    <mergeCell ref="D138:D144"/>
    <mergeCell ref="D148:D152"/>
    <mergeCell ref="E148:E149"/>
    <mergeCell ref="D153:D157"/>
    <mergeCell ref="E153:E154"/>
    <mergeCell ref="J143:N143"/>
    <mergeCell ref="J142:N142"/>
    <mergeCell ref="E155:E156"/>
    <mergeCell ref="G155:G156"/>
    <mergeCell ref="H155:H156"/>
    <mergeCell ref="I155:I156"/>
    <mergeCell ref="J139:N139"/>
    <mergeCell ref="J144:N144"/>
    <mergeCell ref="D145:D147"/>
    <mergeCell ref="D133:D136"/>
    <mergeCell ref="J133:N133"/>
    <mergeCell ref="J137:N137"/>
    <mergeCell ref="J134:N134"/>
    <mergeCell ref="J135:N135"/>
    <mergeCell ref="I153:I154"/>
    <mergeCell ref="I148:I149"/>
    <mergeCell ref="G153:G154"/>
    <mergeCell ref="H153:H154"/>
    <mergeCell ref="F148:F149"/>
    <mergeCell ref="G148:G149"/>
    <mergeCell ref="H148:H149"/>
    <mergeCell ref="J145:N145"/>
    <mergeCell ref="J147:N147"/>
    <mergeCell ref="J151:N151"/>
    <mergeCell ref="J146:N146"/>
  </mergeCells>
  <pageMargins left="0.75" right="0.75" top="1" bottom="1" header="0.5" footer="0.5"/>
  <pageSetup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6B759D-F60F-BA44-8CA6-A6197E1B8782}">
  <dimension ref="A1:H44"/>
  <sheetViews>
    <sheetView showGridLines="0" tabSelected="1" view="pageBreakPreview" topLeftCell="C2" zoomScaleNormal="110" zoomScaleSheetLayoutView="100" workbookViewId="0">
      <pane xSplit="3" ySplit="2" topLeftCell="F4" activePane="bottomRight" state="frozen"/>
      <selection pane="topRight" activeCell="G2" sqref="G2"/>
      <selection pane="bottomLeft" activeCell="C4" sqref="C4"/>
      <selection pane="bottomRight" activeCell="D3" sqref="D1:D1048576"/>
    </sheetView>
  </sheetViews>
  <sheetFormatPr baseColWidth="10" defaultColWidth="8" defaultRowHeight="41.25" customHeight="1" x14ac:dyDescent="0.15"/>
  <cols>
    <col min="1" max="1" width="8" style="218" customWidth="1"/>
    <col min="2" max="2" width="8" style="227" customWidth="1"/>
    <col min="3" max="3" width="27.6640625" style="218" customWidth="1"/>
    <col min="4" max="4" width="20.1640625" style="218" customWidth="1"/>
    <col min="5" max="5" width="38.5" style="228" customWidth="1"/>
    <col min="6" max="6" width="39.1640625" style="219" customWidth="1"/>
    <col min="7" max="7" width="17.83203125" style="220" customWidth="1"/>
    <col min="8" max="8" width="32.83203125" style="219" hidden="1" customWidth="1"/>
    <col min="9" max="16377" width="8" style="218" customWidth="1"/>
    <col min="16378" max="16384" width="8" style="218"/>
  </cols>
  <sheetData>
    <row r="1" spans="1:8" ht="66.75" customHeight="1" x14ac:dyDescent="0.15">
      <c r="B1" s="501" t="s">
        <v>480</v>
      </c>
      <c r="C1" s="502"/>
      <c r="D1" s="502"/>
      <c r="E1" s="502"/>
    </row>
    <row r="2" spans="1:8" ht="40" customHeight="1" x14ac:dyDescent="0.15">
      <c r="B2" s="232"/>
      <c r="C2" s="509" t="s">
        <v>481</v>
      </c>
      <c r="D2" s="509"/>
      <c r="E2" s="509"/>
      <c r="F2" s="509"/>
      <c r="G2" s="509"/>
    </row>
    <row r="3" spans="1:8" ht="41.25" customHeight="1" thickBot="1" x14ac:dyDescent="0.25">
      <c r="A3" s="221" t="s">
        <v>482</v>
      </c>
      <c r="B3" s="221" t="s">
        <v>483</v>
      </c>
      <c r="C3" s="248" t="s">
        <v>483</v>
      </c>
      <c r="D3" s="249" t="s">
        <v>484</v>
      </c>
      <c r="E3" s="249" t="s">
        <v>485</v>
      </c>
      <c r="F3" s="249" t="s">
        <v>486</v>
      </c>
      <c r="G3" s="250" t="s">
        <v>487</v>
      </c>
      <c r="H3" s="249" t="s">
        <v>488</v>
      </c>
    </row>
    <row r="4" spans="1:8" ht="46.5" customHeight="1" x14ac:dyDescent="0.2">
      <c r="A4" s="486" t="s">
        <v>489</v>
      </c>
      <c r="B4" s="499" t="s">
        <v>490</v>
      </c>
      <c r="C4" s="482" t="s">
        <v>491</v>
      </c>
      <c r="D4" s="493" t="s">
        <v>124</v>
      </c>
      <c r="E4" s="253" t="s">
        <v>138</v>
      </c>
      <c r="F4" s="254" t="s">
        <v>492</v>
      </c>
      <c r="G4" s="503" t="s">
        <v>493</v>
      </c>
      <c r="H4" s="318" t="s">
        <v>494</v>
      </c>
    </row>
    <row r="5" spans="1:8" ht="46.5" customHeight="1" x14ac:dyDescent="0.2">
      <c r="A5" s="486"/>
      <c r="B5" s="480"/>
      <c r="C5" s="491"/>
      <c r="D5" s="494"/>
      <c r="E5" s="222" t="s">
        <v>495</v>
      </c>
      <c r="F5" s="224" t="s">
        <v>496</v>
      </c>
      <c r="G5" s="504"/>
      <c r="H5" s="319" t="s">
        <v>494</v>
      </c>
    </row>
    <row r="6" spans="1:8" ht="46.5" customHeight="1" x14ac:dyDescent="0.2">
      <c r="A6" s="486"/>
      <c r="B6" s="480"/>
      <c r="C6" s="491"/>
      <c r="D6" s="494"/>
      <c r="E6" s="244" t="s">
        <v>497</v>
      </c>
      <c r="F6" s="301" t="s">
        <v>498</v>
      </c>
      <c r="G6" s="504"/>
      <c r="H6" s="319" t="s">
        <v>494</v>
      </c>
    </row>
    <row r="7" spans="1:8" ht="46.5" customHeight="1" thickBot="1" x14ac:dyDescent="0.25">
      <c r="A7" s="486"/>
      <c r="B7" s="480"/>
      <c r="C7" s="483"/>
      <c r="D7" s="495"/>
      <c r="E7" s="258" t="s">
        <v>499</v>
      </c>
      <c r="F7" s="259" t="s">
        <v>500</v>
      </c>
      <c r="G7" s="505"/>
      <c r="H7" s="297" t="s">
        <v>494</v>
      </c>
    </row>
    <row r="8" spans="1:8" ht="51" customHeight="1" thickBot="1" x14ac:dyDescent="0.25">
      <c r="A8" s="486"/>
      <c r="B8" s="500"/>
      <c r="C8" s="476" t="s">
        <v>501</v>
      </c>
      <c r="D8" s="466" t="s">
        <v>502</v>
      </c>
      <c r="E8" s="258" t="s">
        <v>503</v>
      </c>
      <c r="F8" s="289" t="s">
        <v>504</v>
      </c>
      <c r="G8" s="283" t="s">
        <v>505</v>
      </c>
      <c r="H8" s="464" t="s">
        <v>506</v>
      </c>
    </row>
    <row r="9" spans="1:8" ht="51" customHeight="1" thickBot="1" x14ac:dyDescent="0.25">
      <c r="A9" s="486"/>
      <c r="B9" s="500"/>
      <c r="C9" s="477"/>
      <c r="D9" s="468"/>
      <c r="E9" s="312" t="s">
        <v>507</v>
      </c>
      <c r="F9" s="302" t="s">
        <v>508</v>
      </c>
      <c r="G9" s="283" t="s">
        <v>505</v>
      </c>
      <c r="H9" s="465"/>
    </row>
    <row r="10" spans="1:8" ht="54" customHeight="1" x14ac:dyDescent="0.2">
      <c r="A10" s="486"/>
      <c r="B10" s="500"/>
      <c r="C10" s="466" t="s">
        <v>509</v>
      </c>
      <c r="D10" s="466" t="s">
        <v>440</v>
      </c>
      <c r="E10" s="288" t="s">
        <v>510</v>
      </c>
      <c r="F10" s="316" t="s">
        <v>511</v>
      </c>
      <c r="G10" s="469" t="s">
        <v>512</v>
      </c>
      <c r="H10" s="298" t="s">
        <v>494</v>
      </c>
    </row>
    <row r="11" spans="1:8" ht="49.5" customHeight="1" x14ac:dyDescent="0.2">
      <c r="A11" s="486"/>
      <c r="B11" s="500"/>
      <c r="C11" s="467"/>
      <c r="D11" s="467"/>
      <c r="E11" s="287" t="s">
        <v>513</v>
      </c>
      <c r="F11" s="317" t="s">
        <v>514</v>
      </c>
      <c r="G11" s="469"/>
      <c r="H11" s="313" t="s">
        <v>515</v>
      </c>
    </row>
    <row r="12" spans="1:8" ht="49.5" customHeight="1" x14ac:dyDescent="0.2">
      <c r="A12" s="486"/>
      <c r="B12" s="286"/>
      <c r="C12" s="467"/>
      <c r="D12" s="467"/>
      <c r="E12" s="287" t="s">
        <v>516</v>
      </c>
      <c r="F12" s="316" t="s">
        <v>517</v>
      </c>
      <c r="G12" s="469"/>
      <c r="H12" s="313"/>
    </row>
    <row r="13" spans="1:8" ht="46.5" customHeight="1" thickBot="1" x14ac:dyDescent="0.25">
      <c r="A13" s="486"/>
      <c r="B13" s="286"/>
      <c r="C13" s="468"/>
      <c r="D13" s="468"/>
      <c r="E13" s="287" t="s">
        <v>518</v>
      </c>
      <c r="F13" s="316" t="s">
        <v>475</v>
      </c>
      <c r="G13" s="469"/>
      <c r="H13" s="313"/>
    </row>
    <row r="14" spans="1:8" ht="93" customHeight="1" x14ac:dyDescent="0.2">
      <c r="A14" s="486"/>
      <c r="B14" s="480" t="s">
        <v>519</v>
      </c>
      <c r="C14" s="489" t="s">
        <v>520</v>
      </c>
      <c r="D14" s="484" t="s">
        <v>521</v>
      </c>
      <c r="E14" s="255" t="s">
        <v>522</v>
      </c>
      <c r="F14" s="303" t="s">
        <v>523</v>
      </c>
      <c r="G14" s="510" t="s">
        <v>524</v>
      </c>
      <c r="H14" s="298" t="s">
        <v>494</v>
      </c>
    </row>
    <row r="15" spans="1:8" ht="183.75" customHeight="1" thickBot="1" x14ac:dyDescent="0.25">
      <c r="A15" s="486"/>
      <c r="B15" s="480"/>
      <c r="C15" s="474"/>
      <c r="D15" s="490"/>
      <c r="E15" s="260" t="s">
        <v>525</v>
      </c>
      <c r="F15" s="304" t="s">
        <v>526</v>
      </c>
      <c r="G15" s="469"/>
      <c r="H15" s="306" t="s">
        <v>494</v>
      </c>
    </row>
    <row r="16" spans="1:8" ht="96.75" customHeight="1" thickBot="1" x14ac:dyDescent="0.25">
      <c r="A16" s="486"/>
      <c r="B16" s="225"/>
      <c r="C16" s="475"/>
      <c r="D16" s="485"/>
      <c r="E16" s="271" t="s">
        <v>527</v>
      </c>
      <c r="F16" s="305" t="s">
        <v>528</v>
      </c>
      <c r="G16" s="469"/>
      <c r="H16" s="311" t="s">
        <v>529</v>
      </c>
    </row>
    <row r="17" spans="1:8" ht="72.75" customHeight="1" x14ac:dyDescent="0.2">
      <c r="A17" s="486"/>
      <c r="B17" s="225"/>
      <c r="C17" s="489" t="s">
        <v>530</v>
      </c>
      <c r="D17" s="484" t="s">
        <v>531</v>
      </c>
      <c r="E17" s="251" t="s">
        <v>532</v>
      </c>
      <c r="F17" s="265" t="s">
        <v>533</v>
      </c>
      <c r="G17" s="508" t="s">
        <v>534</v>
      </c>
      <c r="H17" s="255"/>
    </row>
    <row r="18" spans="1:8" ht="82.5" customHeight="1" thickBot="1" x14ac:dyDescent="0.25">
      <c r="A18" s="486"/>
      <c r="B18" s="225"/>
      <c r="C18" s="475"/>
      <c r="D18" s="485"/>
      <c r="E18" s="256" t="s">
        <v>535</v>
      </c>
      <c r="F18" s="266" t="s">
        <v>536</v>
      </c>
      <c r="G18" s="505"/>
      <c r="H18" s="260"/>
    </row>
    <row r="19" spans="1:8" ht="70.5" customHeight="1" thickBot="1" x14ac:dyDescent="0.25">
      <c r="A19" s="486" t="s">
        <v>537</v>
      </c>
      <c r="B19" s="487" t="s">
        <v>538</v>
      </c>
      <c r="C19" s="489" t="s">
        <v>538</v>
      </c>
      <c r="D19" s="484" t="s">
        <v>539</v>
      </c>
      <c r="E19" s="256" t="s">
        <v>33</v>
      </c>
      <c r="F19" s="265" t="s">
        <v>34</v>
      </c>
      <c r="G19" s="506" t="s">
        <v>540</v>
      </c>
      <c r="H19" s="309" t="s">
        <v>541</v>
      </c>
    </row>
    <row r="20" spans="1:8" ht="71.25" customHeight="1" thickBot="1" x14ac:dyDescent="0.25">
      <c r="A20" s="486"/>
      <c r="B20" s="488"/>
      <c r="C20" s="474"/>
      <c r="D20" s="490"/>
      <c r="E20" s="256" t="s">
        <v>542</v>
      </c>
      <c r="F20" s="229" t="s">
        <v>543</v>
      </c>
      <c r="G20" s="507"/>
      <c r="H20" s="310" t="s">
        <v>544</v>
      </c>
    </row>
    <row r="21" spans="1:8" ht="39" customHeight="1" x14ac:dyDescent="0.2">
      <c r="A21" s="486"/>
      <c r="B21" s="480" t="s">
        <v>545</v>
      </c>
      <c r="C21" s="482" t="s">
        <v>545</v>
      </c>
      <c r="D21" s="493" t="s">
        <v>546</v>
      </c>
      <c r="E21" s="255" t="s">
        <v>547</v>
      </c>
      <c r="F21" s="267" t="s">
        <v>167</v>
      </c>
      <c r="G21" s="503" t="s">
        <v>512</v>
      </c>
      <c r="H21" s="278" t="s">
        <v>548</v>
      </c>
    </row>
    <row r="22" spans="1:8" ht="46.5" customHeight="1" x14ac:dyDescent="0.2">
      <c r="A22" s="486"/>
      <c r="B22" s="480"/>
      <c r="C22" s="491"/>
      <c r="D22" s="494"/>
      <c r="E22" s="222" t="s">
        <v>549</v>
      </c>
      <c r="F22" s="223" t="s">
        <v>188</v>
      </c>
      <c r="G22" s="504"/>
      <c r="H22" s="233"/>
    </row>
    <row r="23" spans="1:8" ht="39.75" customHeight="1" x14ac:dyDescent="0.2">
      <c r="A23" s="486"/>
      <c r="B23" s="480"/>
      <c r="C23" s="491"/>
      <c r="D23" s="494"/>
      <c r="E23" s="222" t="s">
        <v>550</v>
      </c>
      <c r="F23" s="223" t="s">
        <v>190</v>
      </c>
      <c r="G23" s="504"/>
      <c r="H23" s="262"/>
    </row>
    <row r="24" spans="1:8" ht="54.75" customHeight="1" thickBot="1" x14ac:dyDescent="0.25">
      <c r="A24" s="486"/>
      <c r="B24" s="480"/>
      <c r="C24" s="492"/>
      <c r="D24" s="495"/>
      <c r="E24" s="256" t="s">
        <v>551</v>
      </c>
      <c r="F24" s="260" t="s">
        <v>552</v>
      </c>
      <c r="G24" s="505"/>
      <c r="H24" s="268"/>
    </row>
    <row r="25" spans="1:8" ht="114" customHeight="1" thickBot="1" x14ac:dyDescent="0.25">
      <c r="A25" s="486"/>
      <c r="B25" s="226" t="s">
        <v>553</v>
      </c>
      <c r="C25" s="496" t="s">
        <v>553</v>
      </c>
      <c r="D25" s="498" t="s">
        <v>554</v>
      </c>
      <c r="E25" s="251" t="s">
        <v>258</v>
      </c>
      <c r="F25" s="269" t="s">
        <v>555</v>
      </c>
      <c r="G25" s="508" t="s">
        <v>556</v>
      </c>
      <c r="H25" s="315" t="s">
        <v>557</v>
      </c>
    </row>
    <row r="26" spans="1:8" ht="120" customHeight="1" thickBot="1" x14ac:dyDescent="0.25">
      <c r="A26" s="486"/>
      <c r="B26" s="226"/>
      <c r="C26" s="497"/>
      <c r="D26" s="497"/>
      <c r="E26" s="251" t="s">
        <v>558</v>
      </c>
      <c r="F26" s="269" t="s">
        <v>559</v>
      </c>
      <c r="G26" s="505"/>
      <c r="H26" s="315" t="s">
        <v>560</v>
      </c>
    </row>
    <row r="27" spans="1:8" ht="65.25" customHeight="1" thickBot="1" x14ac:dyDescent="0.25">
      <c r="A27" s="486"/>
      <c r="B27" s="226"/>
      <c r="C27" s="284" t="s">
        <v>561</v>
      </c>
      <c r="D27" s="285" t="s">
        <v>554</v>
      </c>
      <c r="E27" s="251" t="s">
        <v>264</v>
      </c>
      <c r="F27" s="263" t="s">
        <v>562</v>
      </c>
      <c r="G27" s="283" t="s">
        <v>524</v>
      </c>
      <c r="H27" s="255" t="s">
        <v>494</v>
      </c>
    </row>
    <row r="28" spans="1:8" ht="65.25" customHeight="1" thickBot="1" x14ac:dyDescent="0.25">
      <c r="A28" s="486"/>
      <c r="B28" s="226"/>
      <c r="C28" s="294" t="s">
        <v>563</v>
      </c>
      <c r="D28" s="294" t="s">
        <v>564</v>
      </c>
      <c r="E28" s="295" t="s">
        <v>76</v>
      </c>
      <c r="F28" s="293" t="s">
        <v>565</v>
      </c>
      <c r="G28" s="296" t="s">
        <v>556</v>
      </c>
      <c r="H28" s="290" t="s">
        <v>566</v>
      </c>
    </row>
    <row r="29" spans="1:8" ht="48" customHeight="1" x14ac:dyDescent="0.2">
      <c r="A29" s="478" t="s">
        <v>567</v>
      </c>
      <c r="B29" s="226" t="s">
        <v>568</v>
      </c>
      <c r="C29" s="473" t="s">
        <v>568</v>
      </c>
      <c r="D29" s="470" t="s">
        <v>569</v>
      </c>
      <c r="E29" s="292" t="s">
        <v>570</v>
      </c>
      <c r="F29" s="292" t="s">
        <v>571</v>
      </c>
      <c r="G29" s="469" t="s">
        <v>556</v>
      </c>
      <c r="H29" s="291" t="s">
        <v>572</v>
      </c>
    </row>
    <row r="30" spans="1:8" ht="41.25" customHeight="1" x14ac:dyDescent="0.2">
      <c r="A30" s="479"/>
      <c r="B30" s="226"/>
      <c r="C30" s="474"/>
      <c r="D30" s="471"/>
      <c r="E30" s="292" t="s">
        <v>573</v>
      </c>
      <c r="F30" s="292" t="s">
        <v>574</v>
      </c>
      <c r="G30" s="469"/>
      <c r="H30" s="291" t="s">
        <v>572</v>
      </c>
    </row>
    <row r="31" spans="1:8" ht="41.25" customHeight="1" thickBot="1" x14ac:dyDescent="0.25">
      <c r="A31" s="479"/>
      <c r="B31" s="226"/>
      <c r="C31" s="475"/>
      <c r="D31" s="472"/>
      <c r="E31" s="292" t="s">
        <v>575</v>
      </c>
      <c r="F31" s="292" t="s">
        <v>575</v>
      </c>
      <c r="G31" s="469"/>
      <c r="H31" s="320" t="s">
        <v>572</v>
      </c>
    </row>
    <row r="32" spans="1:8" ht="51" customHeight="1" x14ac:dyDescent="0.2">
      <c r="A32" s="479"/>
      <c r="B32" s="226"/>
      <c r="C32" s="482" t="s">
        <v>576</v>
      </c>
      <c r="D32" s="493" t="s">
        <v>577</v>
      </c>
      <c r="E32" s="264" t="s">
        <v>578</v>
      </c>
      <c r="F32" s="264" t="s">
        <v>579</v>
      </c>
      <c r="G32" s="512" t="s">
        <v>493</v>
      </c>
      <c r="H32" s="321" t="s">
        <v>494</v>
      </c>
    </row>
    <row r="33" spans="1:8" ht="62.25" customHeight="1" thickBot="1" x14ac:dyDescent="0.25">
      <c r="A33" s="479"/>
      <c r="B33" s="226"/>
      <c r="C33" s="483"/>
      <c r="D33" s="495"/>
      <c r="E33" s="264" t="s">
        <v>580</v>
      </c>
      <c r="F33" s="256" t="s">
        <v>581</v>
      </c>
      <c r="G33" s="513"/>
      <c r="H33" s="314" t="s">
        <v>582</v>
      </c>
    </row>
    <row r="34" spans="1:8" ht="63.75" customHeight="1" x14ac:dyDescent="0.2">
      <c r="A34" s="479"/>
      <c r="B34" s="226"/>
      <c r="C34" s="474" t="s">
        <v>583</v>
      </c>
      <c r="D34" s="247" t="s">
        <v>584</v>
      </c>
      <c r="E34" s="243" t="s">
        <v>585</v>
      </c>
      <c r="F34" s="264" t="s">
        <v>586</v>
      </c>
      <c r="G34" s="246" t="s">
        <v>493</v>
      </c>
      <c r="H34" s="280" t="s">
        <v>587</v>
      </c>
    </row>
    <row r="35" spans="1:8" ht="75" customHeight="1" thickBot="1" x14ac:dyDescent="0.25">
      <c r="A35" s="479"/>
      <c r="B35" s="226"/>
      <c r="C35" s="475"/>
      <c r="D35" s="257" t="s">
        <v>588</v>
      </c>
      <c r="E35" s="260" t="s">
        <v>589</v>
      </c>
      <c r="F35" s="256" t="s">
        <v>590</v>
      </c>
      <c r="G35" s="272" t="s">
        <v>493</v>
      </c>
      <c r="H35" s="281" t="s">
        <v>591</v>
      </c>
    </row>
    <row r="36" spans="1:8" ht="60" customHeight="1" thickBot="1" x14ac:dyDescent="0.25">
      <c r="A36" s="479"/>
      <c r="B36" s="226" t="s">
        <v>592</v>
      </c>
      <c r="C36" s="484" t="s">
        <v>592</v>
      </c>
      <c r="D36" s="484" t="s">
        <v>593</v>
      </c>
      <c r="E36" s="243" t="s">
        <v>594</v>
      </c>
      <c r="F36" s="264" t="s">
        <v>595</v>
      </c>
      <c r="G36" s="272" t="s">
        <v>493</v>
      </c>
      <c r="H36" s="278" t="s">
        <v>596</v>
      </c>
    </row>
    <row r="37" spans="1:8" ht="60" customHeight="1" thickBot="1" x14ac:dyDescent="0.25">
      <c r="A37" s="479"/>
      <c r="B37" s="225"/>
      <c r="C37" s="485"/>
      <c r="D37" s="485"/>
      <c r="E37" s="243" t="s">
        <v>597</v>
      </c>
      <c r="F37" s="264" t="s">
        <v>598</v>
      </c>
      <c r="G37" s="272" t="s">
        <v>493</v>
      </c>
      <c r="H37" s="278" t="s">
        <v>329</v>
      </c>
    </row>
    <row r="38" spans="1:8" ht="71.25" customHeight="1" thickBot="1" x14ac:dyDescent="0.25">
      <c r="A38" s="479"/>
      <c r="B38" s="225" t="s">
        <v>599</v>
      </c>
      <c r="C38" s="284" t="s">
        <v>599</v>
      </c>
      <c r="D38" s="285" t="s">
        <v>600</v>
      </c>
      <c r="E38" s="255" t="s">
        <v>601</v>
      </c>
      <c r="F38" s="251" t="s">
        <v>382</v>
      </c>
      <c r="G38" s="300" t="s">
        <v>493</v>
      </c>
      <c r="H38" s="278" t="s">
        <v>591</v>
      </c>
    </row>
    <row r="39" spans="1:8" ht="63.75" customHeight="1" x14ac:dyDescent="0.2">
      <c r="A39" s="479"/>
      <c r="B39" s="231" t="s">
        <v>602</v>
      </c>
      <c r="C39" s="294" t="s">
        <v>602</v>
      </c>
      <c r="D39" s="294" t="s">
        <v>603</v>
      </c>
      <c r="E39" s="298" t="s">
        <v>370</v>
      </c>
      <c r="F39" s="274" t="s">
        <v>604</v>
      </c>
      <c r="G39" s="300" t="s">
        <v>493</v>
      </c>
      <c r="H39" s="299" t="s">
        <v>591</v>
      </c>
    </row>
    <row r="40" spans="1:8" ht="51" customHeight="1" x14ac:dyDescent="0.15">
      <c r="A40" s="479"/>
      <c r="B40" s="480" t="s">
        <v>605</v>
      </c>
      <c r="C40" s="481" t="s">
        <v>605</v>
      </c>
      <c r="D40" s="511" t="s">
        <v>431</v>
      </c>
      <c r="E40" s="264" t="s">
        <v>438</v>
      </c>
      <c r="F40" s="307" t="s">
        <v>606</v>
      </c>
      <c r="G40" s="469" t="s">
        <v>607</v>
      </c>
      <c r="H40" s="273"/>
    </row>
    <row r="41" spans="1:8" ht="58.5" customHeight="1" thickBot="1" x14ac:dyDescent="0.2">
      <c r="A41" s="479"/>
      <c r="B41" s="480"/>
      <c r="C41" s="481"/>
      <c r="D41" s="511"/>
      <c r="E41" s="264" t="s">
        <v>608</v>
      </c>
      <c r="F41" s="307" t="s">
        <v>609</v>
      </c>
      <c r="G41" s="469"/>
      <c r="H41" s="273"/>
    </row>
    <row r="42" spans="1:8" ht="80.25" customHeight="1" thickBot="1" x14ac:dyDescent="0.25">
      <c r="A42" s="479"/>
      <c r="B42" s="226"/>
      <c r="C42" s="261" t="s">
        <v>610</v>
      </c>
      <c r="D42" s="252" t="s">
        <v>113</v>
      </c>
      <c r="E42" s="256" t="s">
        <v>611</v>
      </c>
      <c r="F42" s="274" t="s">
        <v>612</v>
      </c>
      <c r="G42" s="282" t="s">
        <v>505</v>
      </c>
      <c r="H42" s="279" t="s">
        <v>613</v>
      </c>
    </row>
    <row r="43" spans="1:8" ht="119.25" customHeight="1" thickBot="1" x14ac:dyDescent="0.25">
      <c r="A43" s="230" t="s">
        <v>614</v>
      </c>
      <c r="B43" s="231" t="s">
        <v>615</v>
      </c>
      <c r="C43" s="275" t="s">
        <v>615</v>
      </c>
      <c r="D43" s="276" t="s">
        <v>226</v>
      </c>
      <c r="E43" s="270" t="s">
        <v>227</v>
      </c>
      <c r="F43" s="270" t="s">
        <v>616</v>
      </c>
      <c r="G43" s="277" t="s">
        <v>540</v>
      </c>
      <c r="H43" s="308" t="s">
        <v>613</v>
      </c>
    </row>
    <row r="44" spans="1:8" ht="11" x14ac:dyDescent="0.15">
      <c r="E44" s="245"/>
    </row>
  </sheetData>
  <autoFilter ref="A3:H43" xr:uid="{6A0CBA67-D732-443A-BA81-1FE8EF13F467}"/>
  <mergeCells count="47">
    <mergeCell ref="B1:E1"/>
    <mergeCell ref="G40:G41"/>
    <mergeCell ref="G21:G24"/>
    <mergeCell ref="G19:G20"/>
    <mergeCell ref="G17:G18"/>
    <mergeCell ref="G4:G7"/>
    <mergeCell ref="C2:G2"/>
    <mergeCell ref="G14:G16"/>
    <mergeCell ref="D40:D41"/>
    <mergeCell ref="D32:D33"/>
    <mergeCell ref="G32:G33"/>
    <mergeCell ref="G25:G26"/>
    <mergeCell ref="D36:D37"/>
    <mergeCell ref="A4:A18"/>
    <mergeCell ref="B4:B7"/>
    <mergeCell ref="C4:C7"/>
    <mergeCell ref="D4:D7"/>
    <mergeCell ref="B8:B11"/>
    <mergeCell ref="B14:B15"/>
    <mergeCell ref="C17:C18"/>
    <mergeCell ref="D17:D18"/>
    <mergeCell ref="D14:D16"/>
    <mergeCell ref="C14:C16"/>
    <mergeCell ref="A19:A28"/>
    <mergeCell ref="B19:B20"/>
    <mergeCell ref="C19:C20"/>
    <mergeCell ref="D19:D20"/>
    <mergeCell ref="B21:B24"/>
    <mergeCell ref="C21:C24"/>
    <mergeCell ref="D21:D24"/>
    <mergeCell ref="C25:C26"/>
    <mergeCell ref="D25:D26"/>
    <mergeCell ref="A29:A42"/>
    <mergeCell ref="C34:C35"/>
    <mergeCell ref="B40:B41"/>
    <mergeCell ref="C40:C41"/>
    <mergeCell ref="C32:C33"/>
    <mergeCell ref="C36:C37"/>
    <mergeCell ref="H8:H9"/>
    <mergeCell ref="C10:C13"/>
    <mergeCell ref="D10:D13"/>
    <mergeCell ref="G10:G13"/>
    <mergeCell ref="D29:D31"/>
    <mergeCell ref="C29:C31"/>
    <mergeCell ref="G29:G31"/>
    <mergeCell ref="D8:D9"/>
    <mergeCell ref="C8:C9"/>
  </mergeCells>
  <pageMargins left="0.7" right="0.7" top="0.75" bottom="0.75" header="0.3" footer="0.3"/>
  <pageSetup scale="2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sheetPr>
  <dimension ref="A2:D52"/>
  <sheetViews>
    <sheetView workbookViewId="0">
      <selection activeCell="D51" sqref="D51"/>
    </sheetView>
  </sheetViews>
  <sheetFormatPr baseColWidth="10" defaultColWidth="11.5" defaultRowHeight="15" x14ac:dyDescent="0.2"/>
  <cols>
    <col min="1" max="1" width="61.1640625" bestFit="1" customWidth="1"/>
    <col min="2" max="2" width="34.33203125" bestFit="1" customWidth="1"/>
    <col min="3" max="3" width="16.1640625" style="63" customWidth="1"/>
    <col min="4" max="4" width="14" customWidth="1"/>
    <col min="5" max="5" width="30.83203125" bestFit="1" customWidth="1"/>
    <col min="6" max="6" width="30" bestFit="1" customWidth="1"/>
    <col min="7" max="7" width="24.1640625" bestFit="1" customWidth="1"/>
    <col min="8" max="8" width="37.83203125" bestFit="1" customWidth="1"/>
    <col min="9" max="9" width="52.6640625" bestFit="1" customWidth="1"/>
    <col min="10" max="10" width="55.6640625" bestFit="1" customWidth="1"/>
    <col min="11" max="11" width="30.5" bestFit="1" customWidth="1"/>
    <col min="12" max="12" width="27.83203125" bestFit="1" customWidth="1"/>
    <col min="13" max="13" width="33.1640625" bestFit="1" customWidth="1"/>
    <col min="14" max="14" width="28.33203125" bestFit="1" customWidth="1"/>
    <col min="15" max="15" width="40.5" bestFit="1" customWidth="1"/>
    <col min="16" max="16" width="24.6640625" bestFit="1" customWidth="1"/>
    <col min="17" max="17" width="39.6640625" bestFit="1" customWidth="1"/>
    <col min="18" max="18" width="22.5" bestFit="1" customWidth="1"/>
    <col min="19" max="19" width="23.33203125" bestFit="1" customWidth="1"/>
    <col min="20" max="20" width="21.83203125" bestFit="1" customWidth="1"/>
    <col min="21" max="21" width="44.6640625" bestFit="1" customWidth="1"/>
    <col min="22" max="22" width="17" bestFit="1" customWidth="1"/>
    <col min="23" max="23" width="29.5" bestFit="1" customWidth="1"/>
    <col min="24" max="24" width="31.33203125" bestFit="1" customWidth="1"/>
    <col min="25" max="25" width="33.5" bestFit="1" customWidth="1"/>
    <col min="26" max="26" width="44.6640625" bestFit="1" customWidth="1"/>
    <col min="27" max="27" width="57.6640625" bestFit="1" customWidth="1"/>
    <col min="28" max="28" width="47.5" bestFit="1" customWidth="1"/>
    <col min="29" max="29" width="21.5" bestFit="1" customWidth="1"/>
    <col min="30" max="30" width="37" bestFit="1" customWidth="1"/>
    <col min="31" max="31" width="48.83203125" bestFit="1" customWidth="1"/>
    <col min="32" max="32" width="36" bestFit="1" customWidth="1"/>
    <col min="33" max="33" width="24.33203125" bestFit="1" customWidth="1"/>
    <col min="34" max="34" width="37.5" bestFit="1" customWidth="1"/>
    <col min="35" max="35" width="48.6640625" bestFit="1" customWidth="1"/>
    <col min="36" max="36" width="62" bestFit="1" customWidth="1"/>
    <col min="37" max="37" width="50.5" bestFit="1" customWidth="1"/>
    <col min="38" max="38" width="12.5" bestFit="1" customWidth="1"/>
  </cols>
  <sheetData>
    <row r="2" spans="1:4" ht="16" x14ac:dyDescent="0.2">
      <c r="A2" s="175" t="s">
        <v>617</v>
      </c>
      <c r="B2" t="s">
        <v>618</v>
      </c>
      <c r="C2" s="65" t="s">
        <v>619</v>
      </c>
      <c r="D2" s="67" t="s">
        <v>620</v>
      </c>
    </row>
    <row r="3" spans="1:4" x14ac:dyDescent="0.2">
      <c r="A3" s="176" t="s">
        <v>74</v>
      </c>
      <c r="B3">
        <v>7</v>
      </c>
      <c r="C3" s="66">
        <v>6</v>
      </c>
      <c r="D3" s="68">
        <f>+(7-6)/(6)</f>
        <v>0.16666666666666666</v>
      </c>
    </row>
    <row r="4" spans="1:4" x14ac:dyDescent="0.2">
      <c r="A4" s="177" t="s">
        <v>105</v>
      </c>
      <c r="B4">
        <v>1</v>
      </c>
      <c r="D4" s="64"/>
    </row>
    <row r="5" spans="1:4" x14ac:dyDescent="0.2">
      <c r="A5" s="177" t="s">
        <v>75</v>
      </c>
      <c r="B5">
        <v>3</v>
      </c>
      <c r="D5" s="64"/>
    </row>
    <row r="6" spans="1:4" x14ac:dyDescent="0.2">
      <c r="A6" s="177" t="s">
        <v>95</v>
      </c>
      <c r="B6">
        <v>2</v>
      </c>
      <c r="D6" s="64"/>
    </row>
    <row r="7" spans="1:4" x14ac:dyDescent="0.2">
      <c r="A7" s="177" t="s">
        <v>102</v>
      </c>
      <c r="B7">
        <v>1</v>
      </c>
      <c r="D7" s="64"/>
    </row>
    <row r="8" spans="1:4" x14ac:dyDescent="0.2">
      <c r="A8" s="176" t="s">
        <v>112</v>
      </c>
      <c r="B8">
        <v>3</v>
      </c>
      <c r="C8" s="66">
        <v>3</v>
      </c>
      <c r="D8" s="68">
        <f>+(3-3)/(3)</f>
        <v>0</v>
      </c>
    </row>
    <row r="9" spans="1:4" x14ac:dyDescent="0.2">
      <c r="A9" s="177" t="s">
        <v>113</v>
      </c>
      <c r="B9">
        <v>3</v>
      </c>
      <c r="D9" s="64"/>
    </row>
    <row r="10" spans="1:4" x14ac:dyDescent="0.2">
      <c r="A10" s="176" t="s">
        <v>225</v>
      </c>
      <c r="B10">
        <v>3</v>
      </c>
      <c r="C10" s="66">
        <v>2</v>
      </c>
      <c r="D10" s="68">
        <f>+(3-2)/(2)</f>
        <v>0.5</v>
      </c>
    </row>
    <row r="11" spans="1:4" x14ac:dyDescent="0.2">
      <c r="A11" s="177" t="s">
        <v>226</v>
      </c>
      <c r="B11">
        <v>3</v>
      </c>
      <c r="D11" s="64"/>
    </row>
    <row r="12" spans="1:4" x14ac:dyDescent="0.2">
      <c r="A12" s="176" t="s">
        <v>321</v>
      </c>
      <c r="B12">
        <v>21</v>
      </c>
      <c r="C12" s="66">
        <v>17</v>
      </c>
      <c r="D12" s="68">
        <f>+(21-17)/(17)</f>
        <v>0.23529411764705882</v>
      </c>
    </row>
    <row r="13" spans="1:4" x14ac:dyDescent="0.2">
      <c r="A13" s="177" t="s">
        <v>322</v>
      </c>
      <c r="B13">
        <v>4</v>
      </c>
      <c r="D13" s="64"/>
    </row>
    <row r="14" spans="1:4" x14ac:dyDescent="0.2">
      <c r="A14" s="177" t="s">
        <v>356</v>
      </c>
      <c r="B14">
        <v>3</v>
      </c>
      <c r="D14" s="64"/>
    </row>
    <row r="15" spans="1:4" x14ac:dyDescent="0.2">
      <c r="A15" s="177" t="s">
        <v>332</v>
      </c>
      <c r="B15">
        <v>1</v>
      </c>
      <c r="D15" s="64"/>
    </row>
    <row r="16" spans="1:4" x14ac:dyDescent="0.2">
      <c r="A16" s="177" t="s">
        <v>380</v>
      </c>
      <c r="B16">
        <v>3</v>
      </c>
    </row>
    <row r="17" spans="1:4" x14ac:dyDescent="0.2">
      <c r="A17" s="177" t="s">
        <v>363</v>
      </c>
      <c r="B17">
        <v>4</v>
      </c>
      <c r="D17" s="64"/>
    </row>
    <row r="18" spans="1:4" x14ac:dyDescent="0.2">
      <c r="A18" s="177" t="s">
        <v>335</v>
      </c>
      <c r="B18">
        <v>6</v>
      </c>
      <c r="D18" s="64"/>
    </row>
    <row r="19" spans="1:4" x14ac:dyDescent="0.2">
      <c r="A19" s="176" t="s">
        <v>31</v>
      </c>
      <c r="B19">
        <v>21</v>
      </c>
      <c r="C19" s="66">
        <v>21</v>
      </c>
      <c r="D19" s="68">
        <f>+(21-21)/(21)</f>
        <v>0</v>
      </c>
    </row>
    <row r="20" spans="1:4" x14ac:dyDescent="0.2">
      <c r="A20" s="177" t="s">
        <v>32</v>
      </c>
      <c r="B20">
        <v>2</v>
      </c>
      <c r="D20" s="64"/>
    </row>
    <row r="21" spans="1:4" x14ac:dyDescent="0.2">
      <c r="A21" s="177" t="s">
        <v>50</v>
      </c>
      <c r="B21">
        <v>2</v>
      </c>
      <c r="D21" s="64"/>
    </row>
    <row r="22" spans="1:4" x14ac:dyDescent="0.2">
      <c r="A22" s="177" t="s">
        <v>47</v>
      </c>
      <c r="B22">
        <v>2</v>
      </c>
      <c r="D22" s="64"/>
    </row>
    <row r="23" spans="1:4" x14ac:dyDescent="0.2">
      <c r="A23" s="177" t="s">
        <v>48</v>
      </c>
      <c r="B23">
        <v>2</v>
      </c>
    </row>
    <row r="24" spans="1:4" x14ac:dyDescent="0.2">
      <c r="A24" s="177" t="s">
        <v>49</v>
      </c>
      <c r="B24">
        <v>2</v>
      </c>
      <c r="D24" s="64"/>
    </row>
    <row r="25" spans="1:4" x14ac:dyDescent="0.2">
      <c r="A25" s="177" t="s">
        <v>58</v>
      </c>
      <c r="B25">
        <v>7</v>
      </c>
      <c r="D25" s="64"/>
    </row>
    <row r="26" spans="1:4" x14ac:dyDescent="0.2">
      <c r="A26" s="177" t="s">
        <v>51</v>
      </c>
      <c r="B26">
        <v>4</v>
      </c>
      <c r="D26" s="64"/>
    </row>
    <row r="27" spans="1:4" x14ac:dyDescent="0.2">
      <c r="A27" s="176" t="s">
        <v>256</v>
      </c>
      <c r="B27">
        <v>6</v>
      </c>
      <c r="C27" s="66">
        <v>5</v>
      </c>
      <c r="D27" s="68">
        <f>+(6-5)/(5)</f>
        <v>0.2</v>
      </c>
    </row>
    <row r="28" spans="1:4" x14ac:dyDescent="0.2">
      <c r="A28" s="177" t="s">
        <v>282</v>
      </c>
      <c r="B28">
        <v>1</v>
      </c>
      <c r="D28" s="64"/>
    </row>
    <row r="29" spans="1:4" x14ac:dyDescent="0.2">
      <c r="A29" s="177" t="s">
        <v>309</v>
      </c>
      <c r="B29">
        <v>1</v>
      </c>
      <c r="D29" s="64"/>
    </row>
    <row r="30" spans="1:4" x14ac:dyDescent="0.2">
      <c r="A30" s="177" t="s">
        <v>257</v>
      </c>
      <c r="B30">
        <v>2</v>
      </c>
      <c r="D30" s="64"/>
    </row>
    <row r="31" spans="1:4" x14ac:dyDescent="0.2">
      <c r="A31" s="177" t="s">
        <v>297</v>
      </c>
      <c r="B31">
        <v>2</v>
      </c>
    </row>
    <row r="32" spans="1:4" x14ac:dyDescent="0.2">
      <c r="A32" s="176" t="s">
        <v>398</v>
      </c>
      <c r="B32">
        <v>4</v>
      </c>
      <c r="C32" s="66">
        <v>6</v>
      </c>
      <c r="D32" s="68">
        <f>+(4-6)/(6)</f>
        <v>-0.33333333333333331</v>
      </c>
    </row>
    <row r="33" spans="1:4" x14ac:dyDescent="0.2">
      <c r="A33" s="177" t="s">
        <v>399</v>
      </c>
      <c r="B33">
        <v>2</v>
      </c>
      <c r="D33" s="64"/>
    </row>
    <row r="34" spans="1:4" x14ac:dyDescent="0.2">
      <c r="A34" s="177" t="s">
        <v>421</v>
      </c>
      <c r="B34">
        <v>1</v>
      </c>
      <c r="D34" s="64"/>
    </row>
    <row r="35" spans="1:4" x14ac:dyDescent="0.2">
      <c r="A35" s="177" t="s">
        <v>621</v>
      </c>
      <c r="B35">
        <v>1</v>
      </c>
      <c r="D35" s="64"/>
    </row>
    <row r="36" spans="1:4" x14ac:dyDescent="0.2">
      <c r="A36" s="176" t="s">
        <v>164</v>
      </c>
      <c r="B36">
        <v>12</v>
      </c>
      <c r="C36" s="66">
        <v>12</v>
      </c>
      <c r="D36" s="68">
        <f>+(12-12)/(12)</f>
        <v>0</v>
      </c>
    </row>
    <row r="37" spans="1:4" x14ac:dyDescent="0.2">
      <c r="A37" s="177" t="s">
        <v>165</v>
      </c>
      <c r="B37">
        <v>1</v>
      </c>
      <c r="D37" s="64"/>
    </row>
    <row r="38" spans="1:4" x14ac:dyDescent="0.2">
      <c r="A38" s="177" t="s">
        <v>178</v>
      </c>
      <c r="B38">
        <v>1</v>
      </c>
      <c r="D38" s="64"/>
    </row>
    <row r="39" spans="1:4" x14ac:dyDescent="0.2">
      <c r="A39" s="177" t="s">
        <v>179</v>
      </c>
      <c r="B39">
        <v>1</v>
      </c>
      <c r="D39" s="64"/>
    </row>
    <row r="40" spans="1:4" x14ac:dyDescent="0.2">
      <c r="A40" s="177" t="s">
        <v>180</v>
      </c>
      <c r="B40">
        <v>1</v>
      </c>
    </row>
    <row r="41" spans="1:4" x14ac:dyDescent="0.2">
      <c r="A41" s="177" t="s">
        <v>181</v>
      </c>
      <c r="B41">
        <v>1</v>
      </c>
      <c r="D41" s="64"/>
    </row>
    <row r="42" spans="1:4" x14ac:dyDescent="0.2">
      <c r="A42" s="177" t="s">
        <v>200</v>
      </c>
      <c r="B42">
        <v>6</v>
      </c>
      <c r="D42" s="64"/>
    </row>
    <row r="43" spans="1:4" x14ac:dyDescent="0.2">
      <c r="A43" s="177" t="s">
        <v>184</v>
      </c>
      <c r="B43">
        <v>1</v>
      </c>
      <c r="D43" s="64"/>
    </row>
    <row r="44" spans="1:4" x14ac:dyDescent="0.2">
      <c r="A44" s="176" t="s">
        <v>123</v>
      </c>
      <c r="B44">
        <v>11</v>
      </c>
      <c r="C44" s="66">
        <v>7</v>
      </c>
      <c r="D44" s="68">
        <f>+(11-7)/(7)</f>
        <v>0.5714285714285714</v>
      </c>
    </row>
    <row r="45" spans="1:4" x14ac:dyDescent="0.2">
      <c r="A45" s="177" t="s">
        <v>124</v>
      </c>
      <c r="B45">
        <v>11</v>
      </c>
      <c r="D45" s="64"/>
    </row>
    <row r="46" spans="1:4" x14ac:dyDescent="0.2">
      <c r="A46" s="176" t="s">
        <v>241</v>
      </c>
      <c r="B46">
        <v>2</v>
      </c>
      <c r="C46" s="66">
        <v>4</v>
      </c>
      <c r="D46" s="68">
        <f>+(2-4)/(4)</f>
        <v>-0.5</v>
      </c>
    </row>
    <row r="47" spans="1:4" x14ac:dyDescent="0.2">
      <c r="A47" s="177" t="s">
        <v>242</v>
      </c>
      <c r="B47">
        <v>2</v>
      </c>
      <c r="D47" s="64"/>
    </row>
    <row r="48" spans="1:4" x14ac:dyDescent="0.2">
      <c r="A48" s="176" t="s">
        <v>221</v>
      </c>
      <c r="B48">
        <v>1</v>
      </c>
      <c r="C48" s="66">
        <v>1</v>
      </c>
      <c r="D48" s="68">
        <f>+(1-1)/(1)</f>
        <v>0</v>
      </c>
    </row>
    <row r="49" spans="1:4" x14ac:dyDescent="0.2">
      <c r="A49" s="177" t="s">
        <v>92</v>
      </c>
      <c r="B49">
        <v>1</v>
      </c>
      <c r="D49" s="64"/>
    </row>
    <row r="50" spans="1:4" ht="16" x14ac:dyDescent="0.2">
      <c r="A50" s="176" t="s">
        <v>622</v>
      </c>
      <c r="B50">
        <v>91</v>
      </c>
      <c r="C50" s="65">
        <f ca="1">SUM(C3:C51)</f>
        <v>87</v>
      </c>
      <c r="D50" s="68">
        <f>+(91-87)/(87)</f>
        <v>4.5977011494252873E-2</v>
      </c>
    </row>
    <row r="51" spans="1:4" x14ac:dyDescent="0.2">
      <c r="D51" s="64"/>
    </row>
    <row r="52" spans="1:4" x14ac:dyDescent="0.2">
      <c r="D52" s="64"/>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sheetPr>
  <dimension ref="A1:CC193"/>
  <sheetViews>
    <sheetView showGridLines="0" zoomScale="57" zoomScaleNormal="57" workbookViewId="0">
      <pane xSplit="1" ySplit="7" topLeftCell="B8" activePane="bottomRight" state="frozen"/>
      <selection pane="topRight" activeCell="D1" sqref="D1"/>
      <selection pane="bottomLeft" activeCell="A8" sqref="A8"/>
      <selection pane="bottomRight" activeCell="C187" sqref="C187"/>
    </sheetView>
  </sheetViews>
  <sheetFormatPr baseColWidth="10" defaultColWidth="11.5" defaultRowHeight="15" x14ac:dyDescent="0.2"/>
  <cols>
    <col min="1" max="1" width="18.33203125" style="2" customWidth="1"/>
    <col min="2" max="2" width="43" style="2" bestFit="1" customWidth="1"/>
    <col min="3" max="4" width="45.6640625" style="2" bestFit="1" customWidth="1"/>
    <col min="5" max="7" width="17.6640625" style="3" bestFit="1" customWidth="1"/>
    <col min="8" max="8" width="45.6640625" style="1" bestFit="1" customWidth="1"/>
    <col min="9" max="9" width="49.6640625" style="1" customWidth="1"/>
    <col min="10" max="11" width="15.33203125" style="5" bestFit="1" customWidth="1"/>
    <col min="12" max="12" width="18.5" style="5" customWidth="1"/>
    <col min="13" max="81" width="11.5" style="54"/>
  </cols>
  <sheetData>
    <row r="1" spans="1:81" ht="9.75" customHeight="1" x14ac:dyDescent="0.2">
      <c r="J1" s="4"/>
      <c r="K1" s="4"/>
      <c r="L1" s="4"/>
    </row>
    <row r="2" spans="1:81" ht="6.75" customHeight="1" x14ac:dyDescent="0.2">
      <c r="J2" s="4"/>
      <c r="K2" s="4"/>
      <c r="L2" s="4"/>
    </row>
    <row r="3" spans="1:81" ht="9.75" customHeight="1" x14ac:dyDescent="0.2">
      <c r="J3" s="4"/>
      <c r="K3" s="4"/>
      <c r="L3" s="4"/>
    </row>
    <row r="4" spans="1:81" x14ac:dyDescent="0.2">
      <c r="J4" s="4"/>
      <c r="K4" s="4"/>
      <c r="L4" s="4"/>
    </row>
    <row r="5" spans="1:81" hidden="1" x14ac:dyDescent="0.2">
      <c r="J5" s="4"/>
      <c r="K5" s="4"/>
      <c r="L5" s="4"/>
    </row>
    <row r="6" spans="1:81" s="6" customFormat="1" x14ac:dyDescent="0.15">
      <c r="A6" s="382" t="s">
        <v>17</v>
      </c>
      <c r="B6" s="383"/>
      <c r="C6" s="381" t="s">
        <v>18</v>
      </c>
      <c r="D6" s="381"/>
      <c r="E6" s="381"/>
      <c r="F6" s="381"/>
      <c r="G6" s="381"/>
      <c r="H6" s="381" t="s">
        <v>19</v>
      </c>
      <c r="I6" s="381"/>
      <c r="J6" s="381"/>
      <c r="K6" s="381"/>
      <c r="L6" s="381"/>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5"/>
      <c r="AP6" s="55"/>
      <c r="AQ6" s="55"/>
      <c r="AR6" s="55"/>
      <c r="AS6" s="55"/>
      <c r="AT6" s="55"/>
      <c r="AU6" s="55"/>
      <c r="AV6" s="55"/>
      <c r="AW6" s="55"/>
      <c r="AX6" s="55"/>
      <c r="AY6" s="55"/>
      <c r="AZ6" s="55"/>
      <c r="BA6" s="55"/>
      <c r="BB6" s="55"/>
      <c r="BC6" s="55"/>
      <c r="BD6" s="55"/>
      <c r="BE6" s="55"/>
      <c r="BF6" s="55"/>
      <c r="BG6" s="55"/>
      <c r="BH6" s="55"/>
      <c r="BI6" s="55"/>
      <c r="BJ6" s="55"/>
      <c r="BK6" s="55"/>
      <c r="BL6" s="55"/>
      <c r="BM6" s="55"/>
      <c r="BN6" s="55"/>
      <c r="BO6" s="55"/>
      <c r="BP6" s="55"/>
      <c r="BQ6" s="55"/>
      <c r="BR6" s="55"/>
      <c r="BS6" s="55"/>
      <c r="BT6" s="55"/>
      <c r="BU6" s="55"/>
      <c r="BV6" s="55"/>
      <c r="BW6" s="55"/>
      <c r="BX6" s="55"/>
      <c r="BY6" s="55"/>
      <c r="BZ6" s="55"/>
      <c r="CA6" s="55"/>
      <c r="CB6" s="55"/>
      <c r="CC6" s="55"/>
    </row>
    <row r="7" spans="1:81" s="6" customFormat="1" ht="32.25" customHeight="1" x14ac:dyDescent="0.15">
      <c r="A7" s="20" t="s">
        <v>22</v>
      </c>
      <c r="B7" s="20" t="s">
        <v>23</v>
      </c>
      <c r="C7" s="20" t="s">
        <v>18</v>
      </c>
      <c r="D7" s="20" t="s">
        <v>24</v>
      </c>
      <c r="E7" s="20" t="s">
        <v>25</v>
      </c>
      <c r="F7" s="20" t="s">
        <v>26</v>
      </c>
      <c r="G7" s="20" t="s">
        <v>27</v>
      </c>
      <c r="H7" s="20" t="s">
        <v>19</v>
      </c>
      <c r="I7" s="20" t="s">
        <v>28</v>
      </c>
      <c r="J7" s="20" t="s">
        <v>25</v>
      </c>
      <c r="K7" s="20" t="s">
        <v>26</v>
      </c>
      <c r="L7" s="20" t="s">
        <v>27</v>
      </c>
      <c r="M7" s="55"/>
      <c r="N7" s="55"/>
      <c r="O7" s="55"/>
      <c r="P7" s="55"/>
      <c r="Q7" s="55"/>
      <c r="R7" s="55"/>
      <c r="S7" s="55"/>
      <c r="T7" s="55"/>
      <c r="U7" s="55"/>
      <c r="V7" s="55"/>
      <c r="W7" s="55"/>
      <c r="X7" s="55"/>
      <c r="Y7" s="55"/>
      <c r="Z7" s="55"/>
      <c r="AA7" s="55"/>
      <c r="AB7" s="55"/>
      <c r="AC7" s="55"/>
      <c r="AD7" s="55"/>
      <c r="AE7" s="55"/>
      <c r="AF7" s="55"/>
      <c r="AG7" s="55"/>
      <c r="AH7" s="55"/>
      <c r="AI7" s="55"/>
      <c r="AJ7" s="55"/>
      <c r="AK7" s="55"/>
      <c r="AL7" s="55"/>
      <c r="AM7" s="55"/>
      <c r="AN7" s="55"/>
      <c r="AO7" s="55"/>
      <c r="AP7" s="55"/>
      <c r="AQ7" s="55"/>
      <c r="AR7" s="55"/>
      <c r="AS7" s="55"/>
      <c r="AT7" s="55"/>
      <c r="AU7" s="55"/>
      <c r="AV7" s="55"/>
      <c r="AW7" s="55"/>
      <c r="AX7" s="55"/>
      <c r="AY7" s="55"/>
      <c r="AZ7" s="55"/>
      <c r="BA7" s="55"/>
      <c r="BB7" s="55"/>
      <c r="BC7" s="55"/>
      <c r="BD7" s="55"/>
      <c r="BE7" s="55"/>
      <c r="BF7" s="55"/>
      <c r="BG7" s="55"/>
      <c r="BH7" s="55"/>
      <c r="BI7" s="55"/>
      <c r="BJ7" s="55"/>
      <c r="BK7" s="55"/>
      <c r="BL7" s="55"/>
      <c r="BM7" s="55"/>
      <c r="BN7" s="55"/>
      <c r="BO7" s="55"/>
      <c r="BP7" s="55"/>
      <c r="BQ7" s="55"/>
      <c r="BR7" s="55"/>
      <c r="BS7" s="55"/>
      <c r="BT7" s="55"/>
      <c r="BU7" s="55"/>
      <c r="BV7" s="55"/>
      <c r="BW7" s="55"/>
      <c r="BX7" s="55"/>
      <c r="BY7" s="55"/>
      <c r="BZ7" s="55"/>
      <c r="CA7" s="55"/>
      <c r="CB7" s="55"/>
      <c r="CC7" s="55"/>
    </row>
    <row r="8" spans="1:81" s="53" customFormat="1" ht="52.5" customHeight="1" x14ac:dyDescent="0.15">
      <c r="A8" s="120" t="s">
        <v>398</v>
      </c>
      <c r="B8" s="120" t="s">
        <v>399</v>
      </c>
      <c r="C8" s="35" t="s">
        <v>400</v>
      </c>
      <c r="D8" s="35" t="s">
        <v>401</v>
      </c>
      <c r="E8" s="45" t="s">
        <v>44</v>
      </c>
      <c r="F8" s="45">
        <v>4</v>
      </c>
      <c r="G8" s="45">
        <v>4</v>
      </c>
      <c r="H8" s="113" t="s">
        <v>402</v>
      </c>
      <c r="I8" s="113" t="s">
        <v>403</v>
      </c>
      <c r="J8" s="47" t="s">
        <v>44</v>
      </c>
      <c r="K8" s="47">
        <v>1</v>
      </c>
      <c r="L8" s="47">
        <v>1</v>
      </c>
    </row>
    <row r="9" spans="1:81" s="53" customFormat="1" ht="49.5" customHeight="1" x14ac:dyDescent="0.15">
      <c r="A9" s="120" t="s">
        <v>398</v>
      </c>
      <c r="B9" s="120" t="s">
        <v>399</v>
      </c>
      <c r="C9" s="142" t="s">
        <v>404</v>
      </c>
      <c r="D9" s="142" t="s">
        <v>405</v>
      </c>
      <c r="E9" s="160" t="s">
        <v>38</v>
      </c>
      <c r="F9" s="160">
        <v>1</v>
      </c>
      <c r="G9" s="160">
        <v>1</v>
      </c>
      <c r="H9" s="113" t="s">
        <v>409</v>
      </c>
      <c r="I9" s="113" t="s">
        <v>410</v>
      </c>
      <c r="J9" s="47" t="s">
        <v>44</v>
      </c>
      <c r="K9" s="47">
        <v>8</v>
      </c>
      <c r="L9" s="47">
        <v>18</v>
      </c>
    </row>
    <row r="10" spans="1:81" s="53" customFormat="1" ht="58.5" customHeight="1" x14ac:dyDescent="0.15">
      <c r="A10" s="120" t="s">
        <v>398</v>
      </c>
      <c r="B10" s="120" t="s">
        <v>399</v>
      </c>
      <c r="C10" s="143"/>
      <c r="D10" s="143"/>
      <c r="E10" s="167"/>
      <c r="F10" s="167"/>
      <c r="G10" s="167"/>
      <c r="H10" s="113" t="s">
        <v>411</v>
      </c>
      <c r="I10" s="113" t="s">
        <v>412</v>
      </c>
      <c r="J10" s="44" t="s">
        <v>38</v>
      </c>
      <c r="K10" s="44">
        <v>1</v>
      </c>
      <c r="L10" s="44">
        <v>1</v>
      </c>
    </row>
    <row r="11" spans="1:81" s="53" customFormat="1" ht="85.5" customHeight="1" x14ac:dyDescent="0.15">
      <c r="A11" s="120" t="s">
        <v>398</v>
      </c>
      <c r="B11" s="120" t="s">
        <v>399</v>
      </c>
      <c r="C11" s="143"/>
      <c r="D11" s="143"/>
      <c r="E11" s="167"/>
      <c r="F11" s="167"/>
      <c r="G11" s="167"/>
      <c r="H11" s="117" t="s">
        <v>413</v>
      </c>
      <c r="I11" s="114" t="s">
        <v>414</v>
      </c>
      <c r="J11" s="44" t="s">
        <v>38</v>
      </c>
      <c r="K11" s="44">
        <v>1</v>
      </c>
      <c r="L11" s="47">
        <v>700</v>
      </c>
    </row>
    <row r="12" spans="1:81" s="53" customFormat="1" ht="33.75" customHeight="1" x14ac:dyDescent="0.15">
      <c r="A12" s="120" t="s">
        <v>398</v>
      </c>
      <c r="B12" s="120" t="s">
        <v>399</v>
      </c>
      <c r="C12" s="143"/>
      <c r="D12" s="143"/>
      <c r="E12" s="167"/>
      <c r="F12" s="167"/>
      <c r="G12" s="167"/>
      <c r="H12" s="117" t="s">
        <v>415</v>
      </c>
      <c r="I12" s="117" t="s">
        <v>416</v>
      </c>
      <c r="J12" s="44" t="s">
        <v>38</v>
      </c>
      <c r="K12" s="47">
        <v>2</v>
      </c>
      <c r="L12" s="18">
        <v>6</v>
      </c>
    </row>
    <row r="13" spans="1:81" s="53" customFormat="1" ht="33.75" customHeight="1" x14ac:dyDescent="0.15">
      <c r="A13" s="120" t="s">
        <v>398</v>
      </c>
      <c r="B13" s="120" t="s">
        <v>399</v>
      </c>
      <c r="C13" s="143"/>
      <c r="D13" s="143"/>
      <c r="E13" s="167"/>
      <c r="F13" s="167"/>
      <c r="G13" s="167"/>
      <c r="H13" s="113" t="s">
        <v>417</v>
      </c>
      <c r="I13" s="113" t="s">
        <v>418</v>
      </c>
      <c r="J13" s="47" t="s">
        <v>38</v>
      </c>
      <c r="K13" s="47">
        <v>1</v>
      </c>
      <c r="L13" s="47">
        <v>3</v>
      </c>
    </row>
    <row r="14" spans="1:81" s="53" customFormat="1" ht="33.75" customHeight="1" x14ac:dyDescent="0.15">
      <c r="A14" s="120" t="s">
        <v>398</v>
      </c>
      <c r="B14" s="120" t="s">
        <v>399</v>
      </c>
      <c r="C14" s="144"/>
      <c r="D14" s="144"/>
      <c r="E14" s="161"/>
      <c r="F14" s="161"/>
      <c r="G14" s="161"/>
      <c r="H14" s="69" t="s">
        <v>419</v>
      </c>
      <c r="I14" s="69" t="s">
        <v>420</v>
      </c>
      <c r="J14" s="47" t="s">
        <v>38</v>
      </c>
      <c r="K14" s="47" t="s">
        <v>55</v>
      </c>
      <c r="L14" s="47">
        <v>4</v>
      </c>
    </row>
    <row r="15" spans="1:81" s="53" customFormat="1" ht="53.25" customHeight="1" x14ac:dyDescent="0.15">
      <c r="A15" s="120" t="s">
        <v>398</v>
      </c>
      <c r="B15" s="128" t="s">
        <v>421</v>
      </c>
      <c r="C15" s="101" t="s">
        <v>422</v>
      </c>
      <c r="D15" s="102" t="s">
        <v>423</v>
      </c>
      <c r="E15" s="160" t="s">
        <v>38</v>
      </c>
      <c r="F15" s="160" t="s">
        <v>55</v>
      </c>
      <c r="G15" s="173">
        <v>0.85</v>
      </c>
      <c r="H15" s="35" t="s">
        <v>424</v>
      </c>
      <c r="I15" s="35" t="s">
        <v>425</v>
      </c>
      <c r="J15" s="32" t="s">
        <v>38</v>
      </c>
      <c r="K15" s="32">
        <v>1</v>
      </c>
      <c r="L15" s="32">
        <v>1</v>
      </c>
    </row>
    <row r="16" spans="1:81" s="53" customFormat="1" ht="53.25" customHeight="1" x14ac:dyDescent="0.15">
      <c r="A16" s="120" t="s">
        <v>398</v>
      </c>
      <c r="B16" s="128" t="s">
        <v>421</v>
      </c>
      <c r="C16" s="98"/>
      <c r="D16" s="97"/>
      <c r="E16" s="161"/>
      <c r="F16" s="161"/>
      <c r="G16" s="174"/>
      <c r="H16" s="115" t="s">
        <v>426</v>
      </c>
      <c r="I16" s="115" t="s">
        <v>427</v>
      </c>
      <c r="J16" s="32" t="s">
        <v>38</v>
      </c>
      <c r="K16" s="32">
        <v>1</v>
      </c>
      <c r="L16" s="32">
        <v>1</v>
      </c>
    </row>
    <row r="17" spans="1:81" s="19" customFormat="1" ht="56.25" customHeight="1" x14ac:dyDescent="0.15">
      <c r="A17" s="120" t="s">
        <v>398</v>
      </c>
      <c r="B17" s="95" t="s">
        <v>621</v>
      </c>
      <c r="C17" s="115" t="s">
        <v>432</v>
      </c>
      <c r="D17" s="115" t="s">
        <v>433</v>
      </c>
      <c r="E17" s="17" t="s">
        <v>38</v>
      </c>
      <c r="F17" s="17">
        <v>0.95</v>
      </c>
      <c r="G17" s="61">
        <v>0.97</v>
      </c>
      <c r="H17" s="127"/>
      <c r="I17" s="127"/>
      <c r="J17" s="127"/>
      <c r="K17" s="127"/>
      <c r="L17" s="127"/>
    </row>
    <row r="18" spans="1:81" s="53" customFormat="1" ht="60.75" customHeight="1" x14ac:dyDescent="0.15">
      <c r="A18" s="120" t="s">
        <v>398</v>
      </c>
      <c r="B18" s="95" t="s">
        <v>621</v>
      </c>
      <c r="C18" s="162"/>
      <c r="D18" s="162"/>
      <c r="E18" s="171" t="s">
        <v>44</v>
      </c>
      <c r="F18" s="171"/>
      <c r="G18" s="171"/>
      <c r="H18" s="35" t="s">
        <v>434</v>
      </c>
      <c r="I18" s="35" t="s">
        <v>435</v>
      </c>
      <c r="J18" s="44" t="s">
        <v>44</v>
      </c>
      <c r="K18" s="44">
        <v>0.1</v>
      </c>
      <c r="L18" s="116">
        <v>0.05</v>
      </c>
    </row>
    <row r="19" spans="1:81" s="53" customFormat="1" ht="53.25" customHeight="1" x14ac:dyDescent="0.15">
      <c r="A19" s="120" t="s">
        <v>398</v>
      </c>
      <c r="B19" s="95" t="s">
        <v>621</v>
      </c>
      <c r="C19" s="168"/>
      <c r="D19" s="168"/>
      <c r="E19" s="171"/>
      <c r="F19" s="171"/>
      <c r="G19" s="171"/>
      <c r="H19" s="35" t="s">
        <v>436</v>
      </c>
      <c r="I19" s="35" t="s">
        <v>437</v>
      </c>
      <c r="J19" s="32" t="s">
        <v>38</v>
      </c>
      <c r="K19" s="32">
        <v>1</v>
      </c>
      <c r="L19" s="32">
        <v>1</v>
      </c>
    </row>
    <row r="20" spans="1:81" s="53" customFormat="1" ht="33.75" customHeight="1" x14ac:dyDescent="0.15">
      <c r="A20" s="120" t="s">
        <v>398</v>
      </c>
      <c r="B20" s="95" t="s">
        <v>621</v>
      </c>
      <c r="C20" s="163"/>
      <c r="D20" s="163"/>
      <c r="E20" s="172"/>
      <c r="F20" s="172"/>
      <c r="G20" s="172"/>
      <c r="H20" s="35" t="s">
        <v>438</v>
      </c>
      <c r="I20" s="115" t="s">
        <v>439</v>
      </c>
      <c r="J20" s="44" t="s">
        <v>44</v>
      </c>
      <c r="K20" s="44">
        <v>0.85</v>
      </c>
      <c r="L20" s="116">
        <v>0.87</v>
      </c>
    </row>
    <row r="21" spans="1:81" s="53" customFormat="1" ht="33.75" customHeight="1" x14ac:dyDescent="0.15">
      <c r="A21" s="134" t="s">
        <v>31</v>
      </c>
      <c r="B21" s="128" t="s">
        <v>32</v>
      </c>
      <c r="C21" s="157" t="s">
        <v>33</v>
      </c>
      <c r="D21" s="157" t="s">
        <v>34</v>
      </c>
      <c r="E21" s="158" t="s">
        <v>35</v>
      </c>
      <c r="F21" s="158">
        <v>0.92</v>
      </c>
      <c r="G21" s="159">
        <v>0.95</v>
      </c>
      <c r="H21" s="38" t="s">
        <v>36</v>
      </c>
      <c r="I21" s="38" t="s">
        <v>37</v>
      </c>
      <c r="J21" s="39" t="s">
        <v>38</v>
      </c>
      <c r="K21" s="39">
        <v>0.92</v>
      </c>
      <c r="L21" s="41">
        <v>0.95</v>
      </c>
    </row>
    <row r="22" spans="1:81" ht="24" customHeight="1" x14ac:dyDescent="0.2">
      <c r="A22" s="134" t="s">
        <v>31</v>
      </c>
      <c r="B22" s="128" t="s">
        <v>32</v>
      </c>
      <c r="C22" s="157"/>
      <c r="D22" s="157"/>
      <c r="E22" s="158"/>
      <c r="F22" s="158"/>
      <c r="G22" s="159"/>
      <c r="H22" s="38" t="s">
        <v>39</v>
      </c>
      <c r="I22" s="38" t="s">
        <v>40</v>
      </c>
      <c r="J22" s="39" t="s">
        <v>38</v>
      </c>
      <c r="K22" s="39">
        <v>0.92</v>
      </c>
      <c r="L22" s="41" t="s">
        <v>41</v>
      </c>
      <c r="M22" s="53"/>
      <c r="N22" s="53"/>
      <c r="O22" s="53"/>
      <c r="P22" s="53"/>
      <c r="Q22" s="53"/>
      <c r="R22" s="53"/>
      <c r="S22" s="53"/>
      <c r="T22" s="53"/>
      <c r="U22" s="53"/>
      <c r="V22" s="53"/>
      <c r="W22" s="53"/>
      <c r="X22" s="53"/>
      <c r="Y22" s="53"/>
      <c r="Z22" s="53"/>
      <c r="AA22" s="53"/>
      <c r="AB22" s="53"/>
      <c r="AC22" s="53"/>
      <c r="AD22" s="53"/>
      <c r="AE22" s="53"/>
      <c r="AF22" s="53"/>
      <c r="AG22" s="53"/>
      <c r="AH22" s="53"/>
      <c r="AI22" s="53"/>
      <c r="AJ22" s="53"/>
      <c r="AK22" s="53"/>
      <c r="AL22" s="53"/>
      <c r="AM22" s="53"/>
      <c r="AN22" s="53"/>
      <c r="AO22" s="53"/>
      <c r="AP22" s="53"/>
      <c r="AQ22" s="53"/>
      <c r="AR22" s="53"/>
      <c r="AS22" s="53"/>
      <c r="AT22" s="53"/>
      <c r="AU22" s="53"/>
      <c r="AV22" s="53"/>
      <c r="AW22" s="53"/>
      <c r="AX22" s="53"/>
      <c r="AY22" s="53"/>
      <c r="AZ22" s="53"/>
      <c r="BA22" s="53"/>
      <c r="BB22" s="53"/>
      <c r="BC22" s="53"/>
      <c r="BD22" s="53"/>
      <c r="BE22" s="53"/>
      <c r="BF22" s="53"/>
      <c r="BG22" s="53"/>
      <c r="BH22" s="53"/>
      <c r="BI22" s="53"/>
      <c r="BJ22" s="53"/>
      <c r="BK22" s="53"/>
      <c r="BL22" s="53"/>
      <c r="BM22" s="53"/>
      <c r="BN22" s="53"/>
      <c r="BO22" s="53"/>
      <c r="BP22" s="53"/>
      <c r="BQ22" s="53"/>
      <c r="BR22" s="53"/>
      <c r="BS22" s="53"/>
      <c r="BT22" s="53"/>
      <c r="BU22" s="53"/>
      <c r="BV22" s="53"/>
      <c r="BW22" s="53"/>
      <c r="BX22" s="53"/>
      <c r="BY22" s="53"/>
      <c r="BZ22" s="53"/>
      <c r="CA22" s="53"/>
      <c r="CB22"/>
      <c r="CC22"/>
    </row>
    <row r="23" spans="1:81" ht="26" x14ac:dyDescent="0.2">
      <c r="A23" s="134" t="s">
        <v>31</v>
      </c>
      <c r="B23" s="128" t="s">
        <v>32</v>
      </c>
      <c r="C23" s="157" t="s">
        <v>42</v>
      </c>
      <c r="D23" s="157" t="s">
        <v>43</v>
      </c>
      <c r="E23" s="153" t="s">
        <v>44</v>
      </c>
      <c r="F23" s="153">
        <v>45</v>
      </c>
      <c r="G23" s="147">
        <v>45</v>
      </c>
      <c r="H23" s="38" t="s">
        <v>623</v>
      </c>
      <c r="I23" s="38" t="s">
        <v>624</v>
      </c>
      <c r="J23" s="40" t="s">
        <v>38</v>
      </c>
      <c r="K23" s="40">
        <v>30</v>
      </c>
      <c r="L23" s="29">
        <v>30</v>
      </c>
      <c r="M23" s="53"/>
      <c r="N23" s="53"/>
      <c r="O23" s="53"/>
      <c r="P23" s="53"/>
      <c r="Q23" s="53"/>
      <c r="R23" s="53"/>
      <c r="S23" s="53"/>
      <c r="T23" s="53"/>
      <c r="U23" s="53"/>
      <c r="V23" s="53"/>
      <c r="W23" s="53"/>
      <c r="X23" s="53"/>
      <c r="Y23" s="53"/>
      <c r="Z23" s="53"/>
      <c r="AA23" s="53"/>
      <c r="AB23" s="53"/>
      <c r="AC23" s="53"/>
      <c r="AD23" s="53"/>
      <c r="AE23" s="53"/>
      <c r="AF23" s="53"/>
      <c r="AG23" s="53"/>
      <c r="AH23" s="53"/>
      <c r="AI23" s="53"/>
      <c r="AJ23" s="53"/>
      <c r="AK23" s="53"/>
      <c r="AL23" s="53"/>
      <c r="AM23" s="53"/>
      <c r="AN23" s="53"/>
      <c r="AO23" s="53"/>
      <c r="AP23" s="53"/>
      <c r="AQ23" s="53"/>
      <c r="AR23" s="53"/>
      <c r="AS23" s="53"/>
      <c r="AT23" s="53"/>
      <c r="AU23" s="53"/>
      <c r="AV23" s="53"/>
      <c r="AW23" s="53"/>
      <c r="AX23" s="53"/>
      <c r="AY23" s="53"/>
      <c r="AZ23" s="53"/>
      <c r="BA23" s="53"/>
      <c r="BB23" s="53"/>
      <c r="BC23" s="53"/>
      <c r="BD23" s="53"/>
      <c r="BE23" s="53"/>
      <c r="BF23" s="53"/>
      <c r="BG23" s="53"/>
      <c r="BH23" s="53"/>
      <c r="BI23" s="53"/>
      <c r="BJ23" s="53"/>
      <c r="BK23" s="53"/>
      <c r="BL23" s="53"/>
      <c r="BM23" s="53"/>
      <c r="BN23" s="53"/>
      <c r="BO23" s="53"/>
      <c r="BP23" s="53"/>
      <c r="BQ23" s="53"/>
      <c r="BR23" s="53"/>
      <c r="BS23" s="53"/>
      <c r="BT23" s="53"/>
      <c r="BU23" s="53"/>
      <c r="BV23" s="53"/>
      <c r="BW23" s="53"/>
      <c r="BX23" s="53"/>
      <c r="BY23" s="53"/>
      <c r="BZ23" s="53"/>
      <c r="CA23" s="53"/>
      <c r="CB23"/>
      <c r="CC23"/>
    </row>
    <row r="24" spans="1:81" ht="26" x14ac:dyDescent="0.2">
      <c r="A24" s="134" t="s">
        <v>31</v>
      </c>
      <c r="B24" s="128" t="s">
        <v>32</v>
      </c>
      <c r="C24" s="157"/>
      <c r="D24" s="157"/>
      <c r="E24" s="153"/>
      <c r="F24" s="153"/>
      <c r="G24" s="147"/>
      <c r="H24" s="38" t="s">
        <v>625</v>
      </c>
      <c r="I24" s="38" t="s">
        <v>626</v>
      </c>
      <c r="J24" s="40" t="s">
        <v>44</v>
      </c>
      <c r="K24" s="40">
        <v>35</v>
      </c>
      <c r="L24" s="29">
        <v>40</v>
      </c>
      <c r="M24" s="53"/>
      <c r="N24" s="53"/>
      <c r="O24" s="53"/>
      <c r="P24" s="53"/>
      <c r="Q24" s="53"/>
      <c r="R24" s="53"/>
      <c r="S24" s="53"/>
      <c r="T24" s="53"/>
      <c r="U24" s="53"/>
      <c r="V24" s="53"/>
      <c r="W24" s="53"/>
      <c r="X24" s="53"/>
      <c r="Y24" s="53"/>
      <c r="Z24" s="53"/>
      <c r="AA24" s="53"/>
      <c r="AB24" s="53"/>
      <c r="AC24" s="53"/>
      <c r="AD24" s="53"/>
      <c r="AE24" s="53"/>
      <c r="AF24" s="53"/>
      <c r="AG24" s="53"/>
      <c r="AH24" s="53"/>
      <c r="AI24" s="53"/>
      <c r="AJ24" s="53"/>
      <c r="AK24" s="53"/>
      <c r="AL24" s="53"/>
      <c r="AM24" s="53"/>
      <c r="AN24" s="53"/>
      <c r="AO24" s="53"/>
      <c r="AP24" s="53"/>
      <c r="AQ24" s="53"/>
      <c r="AR24" s="53"/>
      <c r="AS24" s="53"/>
      <c r="AT24" s="53"/>
      <c r="AU24" s="53"/>
      <c r="AV24" s="53"/>
      <c r="AW24" s="53"/>
      <c r="AX24" s="53"/>
      <c r="AY24" s="53"/>
      <c r="AZ24" s="53"/>
      <c r="BA24" s="53"/>
      <c r="BB24" s="53"/>
      <c r="BC24" s="53"/>
      <c r="BD24" s="53"/>
      <c r="BE24" s="53"/>
      <c r="BF24" s="53"/>
      <c r="BG24" s="53"/>
      <c r="BH24" s="53"/>
      <c r="BI24" s="53"/>
      <c r="BJ24" s="53"/>
      <c r="BK24" s="53"/>
      <c r="BL24" s="53"/>
      <c r="BM24" s="53"/>
      <c r="BN24" s="53"/>
      <c r="BO24" s="53"/>
      <c r="BP24" s="53"/>
      <c r="BQ24" s="53"/>
      <c r="BR24" s="53"/>
      <c r="BS24" s="53"/>
      <c r="BT24" s="53"/>
      <c r="BU24" s="53"/>
      <c r="BV24" s="53"/>
      <c r="BW24" s="53"/>
      <c r="BX24" s="53"/>
      <c r="BY24" s="53"/>
      <c r="BZ24" s="53"/>
      <c r="CA24" s="53"/>
      <c r="CB24"/>
      <c r="CC24"/>
    </row>
    <row r="25" spans="1:81" ht="26" x14ac:dyDescent="0.2">
      <c r="A25" s="134" t="s">
        <v>31</v>
      </c>
      <c r="B25" s="128" t="s">
        <v>32</v>
      </c>
      <c r="C25" s="157"/>
      <c r="D25" s="157"/>
      <c r="E25" s="153"/>
      <c r="F25" s="153"/>
      <c r="G25" s="147"/>
      <c r="H25" s="43" t="s">
        <v>45</v>
      </c>
      <c r="I25" s="43" t="s">
        <v>46</v>
      </c>
      <c r="J25" s="39" t="s">
        <v>38</v>
      </c>
      <c r="K25" s="39">
        <v>0.85</v>
      </c>
      <c r="L25" s="41">
        <v>0.87</v>
      </c>
      <c r="M25" s="53"/>
      <c r="N25" s="53"/>
      <c r="O25" s="53"/>
      <c r="P25" s="53"/>
      <c r="Q25" s="53"/>
      <c r="R25" s="53"/>
      <c r="S25" s="53"/>
      <c r="T25" s="53"/>
      <c r="U25" s="53"/>
      <c r="V25" s="53"/>
      <c r="W25" s="53"/>
      <c r="X25" s="53"/>
      <c r="Y25" s="53"/>
      <c r="Z25" s="53"/>
      <c r="AA25" s="53"/>
      <c r="AB25" s="53"/>
      <c r="AC25" s="53"/>
      <c r="AD25" s="53"/>
      <c r="AE25" s="53"/>
      <c r="AF25" s="53"/>
      <c r="AG25" s="53"/>
      <c r="AH25" s="53"/>
      <c r="AI25" s="53"/>
      <c r="AJ25" s="53"/>
      <c r="AK25" s="53"/>
      <c r="AL25" s="53"/>
      <c r="AM25" s="53"/>
      <c r="AN25" s="53"/>
      <c r="AO25" s="53"/>
      <c r="AP25" s="53"/>
      <c r="AQ25" s="53"/>
      <c r="AR25" s="53"/>
      <c r="AS25" s="53"/>
      <c r="AT25" s="53"/>
      <c r="AU25" s="53"/>
      <c r="AV25" s="53"/>
      <c r="AW25" s="53"/>
      <c r="AX25" s="53"/>
      <c r="AY25" s="53"/>
      <c r="AZ25" s="53"/>
      <c r="BA25" s="53"/>
      <c r="BB25" s="53"/>
      <c r="BC25" s="53"/>
      <c r="BD25" s="53"/>
      <c r="BE25" s="53"/>
      <c r="BF25" s="53"/>
      <c r="BG25" s="53"/>
      <c r="BH25" s="53"/>
      <c r="BI25" s="53"/>
      <c r="BJ25" s="53"/>
      <c r="BK25" s="53"/>
      <c r="BL25" s="53"/>
      <c r="BM25" s="53"/>
      <c r="BN25" s="53"/>
      <c r="BO25" s="53"/>
      <c r="BP25" s="53"/>
      <c r="BQ25" s="53"/>
      <c r="BR25" s="53"/>
      <c r="BS25" s="53"/>
      <c r="BT25" s="53"/>
      <c r="BU25" s="53"/>
      <c r="BV25" s="53"/>
      <c r="BW25" s="53"/>
      <c r="BX25" s="53"/>
      <c r="BY25" s="53"/>
      <c r="BZ25" s="53"/>
      <c r="CA25" s="53"/>
      <c r="CB25"/>
      <c r="CC25"/>
    </row>
    <row r="26" spans="1:81" ht="144" customHeight="1" x14ac:dyDescent="0.2">
      <c r="A26" s="134" t="s">
        <v>31</v>
      </c>
      <c r="B26" s="128" t="s">
        <v>47</v>
      </c>
      <c r="C26" s="157" t="s">
        <v>33</v>
      </c>
      <c r="D26" s="157" t="s">
        <v>34</v>
      </c>
      <c r="E26" s="158" t="s">
        <v>35</v>
      </c>
      <c r="F26" s="158">
        <v>0.92</v>
      </c>
      <c r="G26" s="159">
        <v>0.95</v>
      </c>
      <c r="H26" s="38" t="s">
        <v>36</v>
      </c>
      <c r="I26" s="38" t="s">
        <v>37</v>
      </c>
      <c r="J26" s="39" t="s">
        <v>38</v>
      </c>
      <c r="K26" s="39">
        <v>0.92</v>
      </c>
      <c r="L26" s="41">
        <v>0.95</v>
      </c>
      <c r="M26" s="53"/>
      <c r="N26" s="53"/>
      <c r="O26" s="53"/>
      <c r="P26" s="53"/>
      <c r="Q26" s="53"/>
      <c r="R26" s="53"/>
      <c r="S26" s="53"/>
      <c r="T26" s="53"/>
      <c r="U26" s="53"/>
      <c r="V26" s="53"/>
      <c r="W26" s="53"/>
      <c r="X26" s="53"/>
      <c r="Y26" s="53"/>
      <c r="Z26" s="53"/>
      <c r="AA26" s="53"/>
      <c r="AB26" s="53"/>
      <c r="AC26" s="53"/>
      <c r="AD26" s="53"/>
      <c r="AE26" s="53"/>
      <c r="AF26" s="53"/>
      <c r="AG26" s="53"/>
      <c r="AH26" s="53"/>
      <c r="AI26" s="53"/>
      <c r="AJ26" s="53"/>
      <c r="AK26" s="53"/>
      <c r="AL26" s="53"/>
      <c r="AM26" s="53"/>
      <c r="AN26" s="53"/>
      <c r="AO26" s="53"/>
      <c r="AP26" s="53"/>
      <c r="AQ26" s="53"/>
      <c r="AR26" s="53"/>
      <c r="AS26" s="53"/>
      <c r="AT26" s="53"/>
      <c r="AU26" s="53"/>
      <c r="AV26" s="53"/>
      <c r="AW26" s="53"/>
      <c r="AX26" s="53"/>
      <c r="AY26" s="53"/>
      <c r="AZ26" s="53"/>
      <c r="BA26" s="53"/>
      <c r="BB26" s="53"/>
      <c r="BC26" s="53"/>
      <c r="BD26" s="53"/>
      <c r="BE26" s="53"/>
      <c r="BF26" s="53"/>
      <c r="BG26" s="53"/>
      <c r="BH26" s="53"/>
      <c r="BI26" s="53"/>
      <c r="BJ26" s="53"/>
      <c r="BK26" s="53"/>
      <c r="BL26" s="53"/>
      <c r="BM26" s="53"/>
      <c r="BN26" s="53"/>
      <c r="BO26" s="53"/>
      <c r="BP26" s="53"/>
      <c r="BQ26" s="53"/>
      <c r="BR26" s="53"/>
      <c r="BS26" s="53"/>
      <c r="BT26" s="53"/>
      <c r="BU26" s="53"/>
      <c r="BV26" s="53"/>
      <c r="BW26" s="53"/>
      <c r="BX26" s="53"/>
      <c r="BY26" s="53"/>
      <c r="BZ26" s="53"/>
      <c r="CA26" s="53"/>
      <c r="CB26"/>
      <c r="CC26"/>
    </row>
    <row r="27" spans="1:81" ht="39" x14ac:dyDescent="0.2">
      <c r="A27" s="134" t="s">
        <v>31</v>
      </c>
      <c r="B27" s="128" t="s">
        <v>47</v>
      </c>
      <c r="C27" s="157"/>
      <c r="D27" s="157"/>
      <c r="E27" s="158"/>
      <c r="F27" s="158"/>
      <c r="G27" s="159"/>
      <c r="H27" s="38" t="s">
        <v>39</v>
      </c>
      <c r="I27" s="38" t="s">
        <v>40</v>
      </c>
      <c r="J27" s="39" t="s">
        <v>38</v>
      </c>
      <c r="K27" s="39">
        <v>0.92</v>
      </c>
      <c r="L27" s="41" t="s">
        <v>41</v>
      </c>
      <c r="M27" s="53"/>
      <c r="N27" s="53"/>
      <c r="O27" s="53"/>
      <c r="P27" s="53"/>
      <c r="Q27" s="53"/>
      <c r="R27" s="53"/>
      <c r="S27" s="53"/>
      <c r="T27" s="53"/>
      <c r="U27" s="53"/>
      <c r="V27" s="53"/>
      <c r="W27" s="53"/>
      <c r="X27" s="53"/>
      <c r="Y27" s="53"/>
      <c r="Z27" s="53"/>
      <c r="AA27" s="53"/>
      <c r="AB27" s="53"/>
      <c r="AC27" s="53"/>
      <c r="AD27" s="53"/>
      <c r="AE27" s="53"/>
      <c r="AF27" s="53"/>
      <c r="AG27" s="53"/>
      <c r="AH27" s="53"/>
      <c r="AI27" s="53"/>
      <c r="AJ27" s="53"/>
      <c r="AK27" s="53"/>
      <c r="AL27" s="53"/>
      <c r="AM27" s="53"/>
      <c r="AN27" s="53"/>
      <c r="AO27" s="53"/>
      <c r="AP27" s="53"/>
      <c r="AQ27" s="53"/>
      <c r="AR27" s="53"/>
      <c r="AS27" s="53"/>
      <c r="AT27" s="53"/>
      <c r="AU27" s="53"/>
      <c r="AV27" s="53"/>
      <c r="AW27" s="53"/>
      <c r="AX27" s="53"/>
      <c r="AY27" s="53"/>
      <c r="AZ27" s="53"/>
      <c r="BA27" s="53"/>
      <c r="BB27" s="53"/>
      <c r="BC27" s="53"/>
      <c r="BD27" s="53"/>
      <c r="BE27" s="53"/>
      <c r="BF27" s="53"/>
      <c r="BG27" s="53"/>
      <c r="BH27" s="53"/>
      <c r="BI27" s="53"/>
      <c r="BJ27" s="53"/>
      <c r="BK27" s="53"/>
      <c r="BL27" s="53"/>
      <c r="BM27" s="53"/>
      <c r="BN27" s="53"/>
      <c r="BO27" s="53"/>
      <c r="BP27" s="53"/>
      <c r="BQ27" s="53"/>
      <c r="BR27" s="53"/>
      <c r="BS27" s="53"/>
      <c r="BT27" s="53"/>
      <c r="BU27" s="53"/>
      <c r="BV27" s="53"/>
      <c r="BW27" s="53"/>
      <c r="BX27" s="53"/>
      <c r="BY27" s="53"/>
      <c r="BZ27" s="53"/>
      <c r="CA27" s="53"/>
      <c r="CB27"/>
      <c r="CC27"/>
    </row>
    <row r="28" spans="1:81" ht="26" x14ac:dyDescent="0.2">
      <c r="A28" s="134" t="s">
        <v>31</v>
      </c>
      <c r="B28" s="128" t="s">
        <v>47</v>
      </c>
      <c r="C28" s="157" t="s">
        <v>42</v>
      </c>
      <c r="D28" s="157" t="s">
        <v>43</v>
      </c>
      <c r="E28" s="153" t="s">
        <v>44</v>
      </c>
      <c r="F28" s="153">
        <v>36</v>
      </c>
      <c r="G28" s="147">
        <v>36</v>
      </c>
      <c r="H28" s="38" t="s">
        <v>623</v>
      </c>
      <c r="I28" s="38" t="s">
        <v>624</v>
      </c>
      <c r="J28" s="40" t="s">
        <v>38</v>
      </c>
      <c r="K28" s="40">
        <v>29</v>
      </c>
      <c r="L28" s="29">
        <v>30</v>
      </c>
      <c r="M28" s="53"/>
      <c r="N28" s="53"/>
      <c r="O28" s="53"/>
      <c r="P28" s="53"/>
      <c r="Q28" s="53"/>
      <c r="R28" s="53"/>
      <c r="S28" s="53"/>
      <c r="T28" s="53"/>
      <c r="U28" s="53"/>
      <c r="V28" s="53"/>
      <c r="W28" s="53"/>
      <c r="X28" s="53"/>
      <c r="Y28" s="53"/>
      <c r="Z28" s="53"/>
      <c r="AA28" s="53"/>
      <c r="AB28" s="53"/>
      <c r="AC28" s="53"/>
      <c r="AD28" s="53"/>
      <c r="AE28" s="53"/>
      <c r="AF28" s="53"/>
      <c r="AG28" s="53"/>
      <c r="AH28" s="53"/>
      <c r="AI28" s="53"/>
      <c r="AJ28" s="53"/>
      <c r="AK28" s="53"/>
      <c r="AL28" s="53"/>
      <c r="AM28" s="53"/>
      <c r="AN28" s="53"/>
      <c r="AO28" s="53"/>
      <c r="AP28" s="53"/>
      <c r="AQ28" s="53"/>
      <c r="AR28" s="53"/>
      <c r="AS28" s="53"/>
      <c r="AT28" s="53"/>
      <c r="AU28" s="53"/>
      <c r="AV28" s="53"/>
      <c r="AW28" s="53"/>
      <c r="AX28" s="53"/>
      <c r="AY28" s="53"/>
      <c r="AZ28" s="53"/>
      <c r="BA28" s="53"/>
      <c r="BB28" s="53"/>
      <c r="BC28" s="53"/>
      <c r="BD28" s="53"/>
      <c r="BE28" s="53"/>
      <c r="BF28" s="53"/>
      <c r="BG28" s="53"/>
      <c r="BH28" s="53"/>
      <c r="BI28" s="53"/>
      <c r="BJ28" s="53"/>
      <c r="BK28" s="53"/>
      <c r="BL28" s="53"/>
      <c r="BM28" s="53"/>
      <c r="BN28" s="53"/>
      <c r="BO28" s="53"/>
      <c r="BP28" s="53"/>
      <c r="BQ28" s="53"/>
      <c r="BR28" s="53"/>
      <c r="BS28" s="53"/>
      <c r="BT28" s="53"/>
      <c r="BU28" s="53"/>
      <c r="BV28" s="53"/>
      <c r="BW28" s="53"/>
      <c r="BX28" s="53"/>
      <c r="BY28" s="53"/>
      <c r="BZ28" s="53"/>
      <c r="CA28" s="53"/>
      <c r="CB28"/>
      <c r="CC28"/>
    </row>
    <row r="29" spans="1:81" ht="36" customHeight="1" x14ac:dyDescent="0.2">
      <c r="A29" s="134" t="s">
        <v>31</v>
      </c>
      <c r="B29" s="128" t="s">
        <v>47</v>
      </c>
      <c r="C29" s="157"/>
      <c r="D29" s="157"/>
      <c r="E29" s="153"/>
      <c r="F29" s="153"/>
      <c r="G29" s="147"/>
      <c r="H29" s="38" t="s">
        <v>625</v>
      </c>
      <c r="I29" s="38" t="s">
        <v>626</v>
      </c>
      <c r="J29" s="40" t="s">
        <v>44</v>
      </c>
      <c r="K29" s="40">
        <v>34</v>
      </c>
      <c r="L29" s="29">
        <v>36</v>
      </c>
      <c r="M29" s="53"/>
      <c r="N29" s="53"/>
      <c r="O29" s="53"/>
      <c r="P29" s="53"/>
      <c r="Q29" s="53"/>
      <c r="R29" s="53"/>
      <c r="S29" s="53"/>
      <c r="T29" s="53"/>
      <c r="U29" s="53"/>
      <c r="V29" s="53"/>
      <c r="W29" s="53"/>
      <c r="X29" s="53"/>
      <c r="Y29" s="53"/>
      <c r="Z29" s="53"/>
      <c r="AA29" s="53"/>
      <c r="AB29" s="53"/>
      <c r="AC29" s="53"/>
      <c r="AD29" s="53"/>
      <c r="AE29" s="53"/>
      <c r="AF29" s="53"/>
      <c r="AG29" s="53"/>
      <c r="AH29" s="53"/>
      <c r="AI29" s="53"/>
      <c r="AJ29" s="53"/>
      <c r="AK29" s="53"/>
      <c r="AL29" s="53"/>
      <c r="AM29" s="53"/>
      <c r="AN29" s="53"/>
      <c r="AO29" s="53"/>
      <c r="AP29" s="53"/>
      <c r="AQ29" s="53"/>
      <c r="AR29" s="53"/>
      <c r="AS29" s="53"/>
      <c r="AT29" s="53"/>
      <c r="AU29" s="53"/>
      <c r="AV29" s="53"/>
      <c r="AW29" s="53"/>
      <c r="AX29" s="53"/>
      <c r="AY29" s="53"/>
      <c r="AZ29" s="53"/>
      <c r="BA29" s="53"/>
      <c r="BB29" s="53"/>
      <c r="BC29" s="53"/>
      <c r="BD29" s="53"/>
      <c r="BE29" s="53"/>
      <c r="BF29" s="53"/>
      <c r="BG29" s="53"/>
      <c r="BH29" s="53"/>
      <c r="BI29" s="53"/>
      <c r="BJ29" s="53"/>
      <c r="BK29" s="53"/>
      <c r="BL29" s="53"/>
      <c r="BM29" s="53"/>
      <c r="BN29" s="53"/>
      <c r="BO29" s="53"/>
      <c r="BP29" s="53"/>
      <c r="BQ29" s="53"/>
      <c r="BR29" s="53"/>
      <c r="BS29" s="53"/>
      <c r="BT29" s="53"/>
      <c r="BU29" s="53"/>
      <c r="BV29" s="53"/>
      <c r="BW29" s="53"/>
      <c r="BX29" s="53"/>
      <c r="BY29" s="53"/>
      <c r="BZ29" s="53"/>
      <c r="CA29" s="53"/>
      <c r="CB29"/>
      <c r="CC29"/>
    </row>
    <row r="30" spans="1:81" ht="26" x14ac:dyDescent="0.2">
      <c r="A30" s="134" t="s">
        <v>31</v>
      </c>
      <c r="B30" s="128" t="s">
        <v>47</v>
      </c>
      <c r="C30" s="157"/>
      <c r="D30" s="157"/>
      <c r="E30" s="153"/>
      <c r="F30" s="153"/>
      <c r="G30" s="147"/>
      <c r="H30" s="43" t="s">
        <v>45</v>
      </c>
      <c r="I30" s="43" t="s">
        <v>46</v>
      </c>
      <c r="J30" s="39" t="s">
        <v>38</v>
      </c>
      <c r="K30" s="39">
        <v>0.85</v>
      </c>
      <c r="L30" s="41">
        <v>0.87</v>
      </c>
      <c r="M30" s="53"/>
      <c r="N30" s="53"/>
      <c r="O30" s="53"/>
      <c r="P30" s="53"/>
      <c r="Q30" s="53"/>
      <c r="R30" s="53"/>
      <c r="S30" s="53"/>
      <c r="T30" s="53"/>
      <c r="U30" s="53"/>
      <c r="V30" s="53"/>
      <c r="W30" s="53"/>
      <c r="X30" s="53"/>
      <c r="Y30" s="53"/>
      <c r="Z30" s="53"/>
      <c r="AA30" s="53"/>
      <c r="AB30" s="53"/>
      <c r="AC30" s="53"/>
      <c r="AD30" s="53"/>
      <c r="AE30" s="53"/>
      <c r="AF30" s="53"/>
      <c r="AG30" s="53"/>
      <c r="AH30" s="53"/>
      <c r="AI30" s="53"/>
      <c r="AJ30" s="53"/>
      <c r="AK30" s="53"/>
      <c r="AL30" s="53"/>
      <c r="AM30" s="53"/>
      <c r="AN30" s="53"/>
      <c r="AO30" s="53"/>
      <c r="AP30" s="53"/>
      <c r="AQ30" s="53"/>
      <c r="AR30" s="53"/>
      <c r="AS30" s="53"/>
      <c r="AT30" s="53"/>
      <c r="AU30" s="53"/>
      <c r="AV30" s="53"/>
      <c r="AW30" s="53"/>
      <c r="AX30" s="53"/>
      <c r="AY30" s="53"/>
      <c r="AZ30" s="53"/>
      <c r="BA30" s="53"/>
      <c r="BB30" s="53"/>
      <c r="BC30" s="53"/>
      <c r="BD30" s="53"/>
      <c r="BE30" s="53"/>
      <c r="BF30" s="53"/>
      <c r="BG30" s="53"/>
      <c r="BH30" s="53"/>
      <c r="BI30" s="53"/>
      <c r="BJ30" s="53"/>
      <c r="BK30" s="53"/>
      <c r="BL30" s="53"/>
      <c r="BM30" s="53"/>
      <c r="BN30" s="53"/>
      <c r="BO30" s="53"/>
      <c r="BP30" s="53"/>
      <c r="BQ30" s="53"/>
      <c r="BR30" s="53"/>
      <c r="BS30" s="53"/>
      <c r="BT30" s="53"/>
      <c r="BU30" s="53"/>
      <c r="BV30" s="53"/>
      <c r="BW30" s="53"/>
      <c r="BX30" s="53"/>
      <c r="BY30" s="53"/>
      <c r="BZ30" s="53"/>
      <c r="CA30" s="53"/>
      <c r="CB30"/>
      <c r="CC30"/>
    </row>
    <row r="31" spans="1:81" ht="26" x14ac:dyDescent="0.2">
      <c r="A31" s="134" t="s">
        <v>31</v>
      </c>
      <c r="B31" s="128" t="s">
        <v>48</v>
      </c>
      <c r="C31" s="157" t="s">
        <v>42</v>
      </c>
      <c r="D31" s="157" t="s">
        <v>43</v>
      </c>
      <c r="E31" s="153" t="s">
        <v>44</v>
      </c>
      <c r="F31" s="153">
        <v>50</v>
      </c>
      <c r="G31" s="147">
        <v>52</v>
      </c>
      <c r="H31" s="38" t="s">
        <v>623</v>
      </c>
      <c r="I31" s="38" t="s">
        <v>624</v>
      </c>
      <c r="J31" s="40" t="s">
        <v>38</v>
      </c>
      <c r="K31" s="40">
        <v>40</v>
      </c>
      <c r="L31" s="29">
        <v>30</v>
      </c>
      <c r="CB31"/>
      <c r="CC31"/>
    </row>
    <row r="32" spans="1:81" ht="26" x14ac:dyDescent="0.2">
      <c r="A32" s="134" t="s">
        <v>31</v>
      </c>
      <c r="B32" s="128" t="s">
        <v>48</v>
      </c>
      <c r="C32" s="157"/>
      <c r="D32" s="157"/>
      <c r="E32" s="153"/>
      <c r="F32" s="153"/>
      <c r="G32" s="147"/>
      <c r="H32" s="38" t="s">
        <v>625</v>
      </c>
      <c r="I32" s="38" t="s">
        <v>626</v>
      </c>
      <c r="J32" s="40" t="s">
        <v>44</v>
      </c>
      <c r="K32" s="40">
        <v>45</v>
      </c>
      <c r="L32" s="29">
        <v>47</v>
      </c>
      <c r="CB32"/>
      <c r="CC32"/>
    </row>
    <row r="33" spans="1:81" ht="24" customHeight="1" x14ac:dyDescent="0.2">
      <c r="A33" s="134" t="s">
        <v>31</v>
      </c>
      <c r="B33" s="128" t="s">
        <v>48</v>
      </c>
      <c r="C33" s="157"/>
      <c r="D33" s="157"/>
      <c r="E33" s="153"/>
      <c r="F33" s="153"/>
      <c r="G33" s="147"/>
      <c r="H33" s="43" t="s">
        <v>45</v>
      </c>
      <c r="I33" s="43" t="s">
        <v>46</v>
      </c>
      <c r="J33" s="39" t="s">
        <v>38</v>
      </c>
      <c r="K33" s="39">
        <v>0.85</v>
      </c>
      <c r="L33" s="41">
        <v>0.87</v>
      </c>
      <c r="CB33"/>
      <c r="CC33"/>
    </row>
    <row r="34" spans="1:81" ht="24" customHeight="1" x14ac:dyDescent="0.2">
      <c r="A34" s="134" t="s">
        <v>31</v>
      </c>
      <c r="B34" s="128" t="s">
        <v>48</v>
      </c>
      <c r="C34" s="157" t="s">
        <v>33</v>
      </c>
      <c r="D34" s="157" t="s">
        <v>34</v>
      </c>
      <c r="E34" s="158" t="s">
        <v>35</v>
      </c>
      <c r="F34" s="158">
        <v>0.92</v>
      </c>
      <c r="G34" s="159">
        <v>0.95</v>
      </c>
      <c r="H34" s="38" t="s">
        <v>36</v>
      </c>
      <c r="I34" s="38" t="s">
        <v>37</v>
      </c>
      <c r="J34" s="39" t="s">
        <v>38</v>
      </c>
      <c r="K34" s="39">
        <v>0.92</v>
      </c>
      <c r="L34" s="41">
        <v>0.95</v>
      </c>
      <c r="CB34"/>
      <c r="CC34"/>
    </row>
    <row r="35" spans="1:81" ht="36" customHeight="1" x14ac:dyDescent="0.2">
      <c r="A35" s="134" t="s">
        <v>31</v>
      </c>
      <c r="B35" s="128" t="s">
        <v>48</v>
      </c>
      <c r="C35" s="157"/>
      <c r="D35" s="157"/>
      <c r="E35" s="158"/>
      <c r="F35" s="158"/>
      <c r="G35" s="159"/>
      <c r="H35" s="38" t="s">
        <v>39</v>
      </c>
      <c r="I35" s="38" t="s">
        <v>40</v>
      </c>
      <c r="J35" s="39" t="s">
        <v>38</v>
      </c>
      <c r="K35" s="39">
        <v>0.92</v>
      </c>
      <c r="L35" s="41" t="s">
        <v>41</v>
      </c>
      <c r="CB35"/>
      <c r="CC35"/>
    </row>
    <row r="36" spans="1:81" s="53" customFormat="1" ht="45" customHeight="1" x14ac:dyDescent="0.15">
      <c r="A36" s="134" t="s">
        <v>31</v>
      </c>
      <c r="B36" s="128" t="s">
        <v>49</v>
      </c>
      <c r="C36" s="157" t="s">
        <v>33</v>
      </c>
      <c r="D36" s="157" t="s">
        <v>34</v>
      </c>
      <c r="E36" s="158" t="s">
        <v>35</v>
      </c>
      <c r="F36" s="158">
        <v>0.92</v>
      </c>
      <c r="G36" s="159">
        <v>0.95</v>
      </c>
      <c r="H36" s="38" t="s">
        <v>36</v>
      </c>
      <c r="I36" s="38" t="s">
        <v>37</v>
      </c>
      <c r="J36" s="39" t="s">
        <v>38</v>
      </c>
      <c r="K36" s="39">
        <v>0.92</v>
      </c>
      <c r="L36" s="41">
        <v>0.95</v>
      </c>
    </row>
    <row r="37" spans="1:81" s="53" customFormat="1" ht="45" customHeight="1" x14ac:dyDescent="0.15">
      <c r="A37" s="134" t="s">
        <v>31</v>
      </c>
      <c r="B37" s="128" t="s">
        <v>49</v>
      </c>
      <c r="C37" s="157"/>
      <c r="D37" s="157"/>
      <c r="E37" s="158"/>
      <c r="F37" s="158"/>
      <c r="G37" s="159"/>
      <c r="H37" s="38" t="s">
        <v>39</v>
      </c>
      <c r="I37" s="38" t="s">
        <v>40</v>
      </c>
      <c r="J37" s="39" t="s">
        <v>38</v>
      </c>
      <c r="K37" s="39">
        <v>0.92</v>
      </c>
      <c r="L37" s="41" t="s">
        <v>41</v>
      </c>
    </row>
    <row r="38" spans="1:81" s="53" customFormat="1" ht="45" customHeight="1" x14ac:dyDescent="0.15">
      <c r="A38" s="134" t="s">
        <v>31</v>
      </c>
      <c r="B38" s="128" t="s">
        <v>49</v>
      </c>
      <c r="C38" s="157" t="s">
        <v>42</v>
      </c>
      <c r="D38" s="157" t="s">
        <v>43</v>
      </c>
      <c r="E38" s="153" t="s">
        <v>44</v>
      </c>
      <c r="F38" s="153">
        <v>16</v>
      </c>
      <c r="G38" s="147">
        <v>18</v>
      </c>
      <c r="H38" s="38" t="s">
        <v>623</v>
      </c>
      <c r="I38" s="38" t="s">
        <v>624</v>
      </c>
      <c r="J38" s="40" t="s">
        <v>38</v>
      </c>
      <c r="K38" s="40">
        <v>14</v>
      </c>
      <c r="L38" s="29">
        <v>14</v>
      </c>
    </row>
    <row r="39" spans="1:81" s="53" customFormat="1" ht="45" customHeight="1" x14ac:dyDescent="0.15">
      <c r="A39" s="134" t="s">
        <v>31</v>
      </c>
      <c r="B39" s="128" t="s">
        <v>49</v>
      </c>
      <c r="C39" s="157"/>
      <c r="D39" s="157"/>
      <c r="E39" s="153"/>
      <c r="F39" s="153"/>
      <c r="G39" s="147"/>
      <c r="H39" s="38" t="s">
        <v>625</v>
      </c>
      <c r="I39" s="38" t="s">
        <v>626</v>
      </c>
      <c r="J39" s="40" t="s">
        <v>44</v>
      </c>
      <c r="K39" s="40">
        <v>18</v>
      </c>
      <c r="L39" s="29">
        <v>19</v>
      </c>
    </row>
    <row r="40" spans="1:81" s="53" customFormat="1" ht="45" customHeight="1" x14ac:dyDescent="0.15">
      <c r="A40" s="134" t="s">
        <v>31</v>
      </c>
      <c r="B40" s="128" t="s">
        <v>49</v>
      </c>
      <c r="C40" s="157"/>
      <c r="D40" s="157"/>
      <c r="E40" s="153"/>
      <c r="F40" s="153"/>
      <c r="G40" s="147"/>
      <c r="H40" s="43" t="s">
        <v>45</v>
      </c>
      <c r="I40" s="43" t="s">
        <v>46</v>
      </c>
      <c r="J40" s="39" t="s">
        <v>38</v>
      </c>
      <c r="K40" s="39">
        <v>0.85</v>
      </c>
      <c r="L40" s="41">
        <v>0.87</v>
      </c>
    </row>
    <row r="41" spans="1:81" s="53" customFormat="1" ht="45" customHeight="1" x14ac:dyDescent="0.15">
      <c r="A41" s="134" t="s">
        <v>31</v>
      </c>
      <c r="B41" s="128" t="s">
        <v>50</v>
      </c>
      <c r="C41" s="157" t="s">
        <v>33</v>
      </c>
      <c r="D41" s="157" t="s">
        <v>34</v>
      </c>
      <c r="E41" s="158" t="s">
        <v>35</v>
      </c>
      <c r="F41" s="158">
        <v>0.92</v>
      </c>
      <c r="G41" s="159">
        <v>0.95</v>
      </c>
      <c r="H41" s="38" t="s">
        <v>36</v>
      </c>
      <c r="I41" s="38" t="s">
        <v>37</v>
      </c>
      <c r="J41" s="39" t="s">
        <v>38</v>
      </c>
      <c r="K41" s="39">
        <v>0.92</v>
      </c>
      <c r="L41" s="41">
        <v>0.95</v>
      </c>
    </row>
    <row r="42" spans="1:81" s="53" customFormat="1" ht="45" customHeight="1" x14ac:dyDescent="0.15">
      <c r="A42" s="134" t="s">
        <v>31</v>
      </c>
      <c r="B42" s="128" t="s">
        <v>50</v>
      </c>
      <c r="C42" s="157"/>
      <c r="D42" s="157"/>
      <c r="E42" s="158"/>
      <c r="F42" s="158"/>
      <c r="G42" s="159"/>
      <c r="H42" s="38" t="s">
        <v>39</v>
      </c>
      <c r="I42" s="38" t="s">
        <v>40</v>
      </c>
      <c r="J42" s="39" t="s">
        <v>38</v>
      </c>
      <c r="K42" s="39">
        <v>0.92</v>
      </c>
      <c r="L42" s="41" t="s">
        <v>41</v>
      </c>
    </row>
    <row r="43" spans="1:81" s="53" customFormat="1" ht="45" customHeight="1" x14ac:dyDescent="0.15">
      <c r="A43" s="134" t="s">
        <v>31</v>
      </c>
      <c r="B43" s="128" t="s">
        <v>50</v>
      </c>
      <c r="C43" s="157" t="s">
        <v>42</v>
      </c>
      <c r="D43" s="157" t="s">
        <v>43</v>
      </c>
      <c r="E43" s="153" t="s">
        <v>44</v>
      </c>
      <c r="F43" s="153">
        <v>265</v>
      </c>
      <c r="G43" s="147">
        <v>265</v>
      </c>
      <c r="H43" s="38" t="s">
        <v>623</v>
      </c>
      <c r="I43" s="38" t="s">
        <v>624</v>
      </c>
      <c r="J43" s="40" t="s">
        <v>38</v>
      </c>
      <c r="K43" s="40">
        <v>6</v>
      </c>
      <c r="L43" s="29">
        <v>6</v>
      </c>
    </row>
    <row r="44" spans="1:81" s="53" customFormat="1" ht="45" customHeight="1" x14ac:dyDescent="0.15">
      <c r="A44" s="134" t="s">
        <v>31</v>
      </c>
      <c r="B44" s="128" t="s">
        <v>50</v>
      </c>
      <c r="C44" s="157"/>
      <c r="D44" s="157"/>
      <c r="E44" s="153"/>
      <c r="F44" s="153"/>
      <c r="G44" s="147"/>
      <c r="H44" s="38" t="s">
        <v>625</v>
      </c>
      <c r="I44" s="38" t="s">
        <v>626</v>
      </c>
      <c r="J44" s="40" t="s">
        <v>44</v>
      </c>
      <c r="K44" s="40">
        <v>265</v>
      </c>
      <c r="L44" s="29">
        <v>265</v>
      </c>
    </row>
    <row r="45" spans="1:81" s="53" customFormat="1" ht="45" customHeight="1" x14ac:dyDescent="0.15">
      <c r="A45" s="134" t="s">
        <v>31</v>
      </c>
      <c r="B45" s="128" t="s">
        <v>50</v>
      </c>
      <c r="C45" s="157"/>
      <c r="D45" s="157"/>
      <c r="E45" s="153"/>
      <c r="F45" s="153"/>
      <c r="G45" s="147"/>
      <c r="H45" s="43" t="s">
        <v>45</v>
      </c>
      <c r="I45" s="43" t="s">
        <v>46</v>
      </c>
      <c r="J45" s="39" t="s">
        <v>38</v>
      </c>
      <c r="K45" s="39">
        <v>0.85</v>
      </c>
      <c r="L45" s="41">
        <v>0.87</v>
      </c>
    </row>
    <row r="46" spans="1:81" s="53" customFormat="1" ht="45" customHeight="1" x14ac:dyDescent="0.15">
      <c r="A46" s="134" t="s">
        <v>31</v>
      </c>
      <c r="B46" s="128" t="s">
        <v>51</v>
      </c>
      <c r="C46" s="37" t="s">
        <v>33</v>
      </c>
      <c r="D46" s="37" t="s">
        <v>34</v>
      </c>
      <c r="E46" s="39" t="s">
        <v>35</v>
      </c>
      <c r="F46" s="39">
        <v>0.92</v>
      </c>
      <c r="G46" s="129">
        <v>0.95</v>
      </c>
      <c r="H46" s="128"/>
      <c r="I46" s="128"/>
      <c r="J46" s="128"/>
      <c r="K46" s="128"/>
      <c r="L46" s="128"/>
    </row>
    <row r="47" spans="1:81" s="53" customFormat="1" ht="64.5" customHeight="1" x14ac:dyDescent="0.15">
      <c r="A47" s="134" t="s">
        <v>31</v>
      </c>
      <c r="B47" s="128" t="s">
        <v>51</v>
      </c>
      <c r="C47" s="71" t="s">
        <v>53</v>
      </c>
      <c r="D47" s="71" t="s">
        <v>54</v>
      </c>
      <c r="E47" s="42" t="s">
        <v>38</v>
      </c>
      <c r="F47" s="36" t="s">
        <v>55</v>
      </c>
      <c r="G47" s="130">
        <v>0.7</v>
      </c>
      <c r="H47" s="128"/>
      <c r="I47" s="128"/>
      <c r="J47" s="128"/>
      <c r="K47" s="128"/>
      <c r="L47" s="128"/>
    </row>
    <row r="48" spans="1:81" s="53" customFormat="1" ht="86.25" customHeight="1" x14ac:dyDescent="0.15">
      <c r="A48" s="134" t="s">
        <v>31</v>
      </c>
      <c r="B48" s="128" t="s">
        <v>51</v>
      </c>
      <c r="C48" s="157" t="s">
        <v>42</v>
      </c>
      <c r="D48" s="157" t="s">
        <v>43</v>
      </c>
      <c r="E48" s="153" t="s">
        <v>44</v>
      </c>
      <c r="F48" s="153">
        <v>412</v>
      </c>
      <c r="G48" s="147">
        <v>416</v>
      </c>
      <c r="H48" s="38" t="s">
        <v>623</v>
      </c>
      <c r="I48" s="38" t="s">
        <v>624</v>
      </c>
      <c r="J48" s="40" t="s">
        <v>38</v>
      </c>
      <c r="K48" s="40">
        <v>119</v>
      </c>
      <c r="L48" s="29">
        <v>110</v>
      </c>
    </row>
    <row r="49" spans="1:81" s="53" customFormat="1" ht="45" customHeight="1" x14ac:dyDescent="0.15">
      <c r="A49" s="134" t="s">
        <v>31</v>
      </c>
      <c r="B49" s="128" t="s">
        <v>51</v>
      </c>
      <c r="C49" s="157"/>
      <c r="D49" s="157" t="s">
        <v>43</v>
      </c>
      <c r="E49" s="153"/>
      <c r="F49" s="153">
        <v>412</v>
      </c>
      <c r="G49" s="147"/>
      <c r="H49" s="38" t="s">
        <v>185</v>
      </c>
      <c r="I49" s="38" t="s">
        <v>186</v>
      </c>
      <c r="J49" s="40" t="s">
        <v>44</v>
      </c>
      <c r="K49" s="40">
        <v>397</v>
      </c>
      <c r="L49" s="29">
        <v>407</v>
      </c>
    </row>
    <row r="50" spans="1:81" s="53" customFormat="1" ht="26" x14ac:dyDescent="0.15">
      <c r="A50" s="134" t="s">
        <v>31</v>
      </c>
      <c r="B50" s="128" t="s">
        <v>51</v>
      </c>
      <c r="C50" s="157"/>
      <c r="D50" s="157" t="s">
        <v>43</v>
      </c>
      <c r="E50" s="153"/>
      <c r="F50" s="153">
        <v>412</v>
      </c>
      <c r="G50" s="147"/>
      <c r="H50" s="43" t="s">
        <v>45</v>
      </c>
      <c r="I50" s="43" t="s">
        <v>46</v>
      </c>
      <c r="J50" s="40" t="s">
        <v>38</v>
      </c>
      <c r="K50" s="39">
        <v>0.85</v>
      </c>
      <c r="L50" s="41">
        <v>0.87</v>
      </c>
    </row>
    <row r="51" spans="1:81" s="53" customFormat="1" ht="26" x14ac:dyDescent="0.15">
      <c r="A51" s="134" t="s">
        <v>31</v>
      </c>
      <c r="B51" s="128" t="s">
        <v>51</v>
      </c>
      <c r="C51" s="37" t="s">
        <v>56</v>
      </c>
      <c r="D51" s="37" t="s">
        <v>57</v>
      </c>
      <c r="E51" s="39" t="s">
        <v>44</v>
      </c>
      <c r="F51" s="39">
        <v>0.24</v>
      </c>
      <c r="G51" s="129" t="s">
        <v>41</v>
      </c>
      <c r="H51" s="128"/>
      <c r="I51" s="128"/>
      <c r="J51" s="128"/>
      <c r="K51" s="128"/>
      <c r="L51" s="128"/>
    </row>
    <row r="52" spans="1:81" ht="39" x14ac:dyDescent="0.2">
      <c r="A52" s="134" t="s">
        <v>31</v>
      </c>
      <c r="B52" s="33" t="s">
        <v>58</v>
      </c>
      <c r="C52" s="37" t="s">
        <v>59</v>
      </c>
      <c r="D52" s="37" t="s">
        <v>60</v>
      </c>
      <c r="E52" s="39" t="s">
        <v>38</v>
      </c>
      <c r="F52" s="39">
        <v>0.95</v>
      </c>
      <c r="G52" s="129">
        <v>0.95</v>
      </c>
      <c r="H52" s="154"/>
      <c r="I52" s="155"/>
      <c r="J52" s="155"/>
      <c r="K52" s="155"/>
      <c r="L52" s="156"/>
      <c r="CB52"/>
      <c r="CC52"/>
    </row>
    <row r="53" spans="1:81" s="53" customFormat="1" ht="48" customHeight="1" x14ac:dyDescent="0.15">
      <c r="A53" s="134" t="s">
        <v>31</v>
      </c>
      <c r="B53" s="33" t="s">
        <v>58</v>
      </c>
      <c r="C53" s="37" t="s">
        <v>61</v>
      </c>
      <c r="D53" s="37" t="s">
        <v>62</v>
      </c>
      <c r="E53" s="39" t="s">
        <v>38</v>
      </c>
      <c r="F53" s="39">
        <v>0.85</v>
      </c>
      <c r="G53" s="129">
        <v>0.85</v>
      </c>
      <c r="H53" s="154"/>
      <c r="I53" s="155"/>
      <c r="J53" s="155"/>
      <c r="K53" s="155"/>
      <c r="L53" s="156"/>
    </row>
    <row r="54" spans="1:81" s="53" customFormat="1" ht="60" customHeight="1" x14ac:dyDescent="0.15">
      <c r="A54" s="134" t="s">
        <v>31</v>
      </c>
      <c r="B54" s="33" t="s">
        <v>58</v>
      </c>
      <c r="C54" s="37" t="s">
        <v>63</v>
      </c>
      <c r="D54" s="37" t="s">
        <v>64</v>
      </c>
      <c r="E54" s="36" t="s">
        <v>38</v>
      </c>
      <c r="F54" s="36">
        <v>0.95</v>
      </c>
      <c r="G54" s="130">
        <v>0.95</v>
      </c>
      <c r="H54" s="128"/>
      <c r="I54" s="128"/>
      <c r="J54" s="128"/>
      <c r="K54" s="128"/>
      <c r="L54" s="128"/>
    </row>
    <row r="55" spans="1:81" s="53" customFormat="1" ht="52" x14ac:dyDescent="0.15">
      <c r="A55" s="134" t="s">
        <v>31</v>
      </c>
      <c r="B55" s="33" t="s">
        <v>58</v>
      </c>
      <c r="C55" s="37" t="s">
        <v>65</v>
      </c>
      <c r="D55" s="37" t="s">
        <v>66</v>
      </c>
      <c r="E55" s="36" t="s">
        <v>38</v>
      </c>
      <c r="F55" s="36">
        <v>0.95</v>
      </c>
      <c r="G55" s="130">
        <v>0.95</v>
      </c>
      <c r="H55" s="147"/>
      <c r="I55" s="147"/>
      <c r="J55" s="147"/>
      <c r="K55" s="147"/>
      <c r="L55" s="147"/>
    </row>
    <row r="56" spans="1:81" ht="24" customHeight="1" x14ac:dyDescent="0.2">
      <c r="A56" s="134" t="s">
        <v>31</v>
      </c>
      <c r="B56" s="33" t="s">
        <v>58</v>
      </c>
      <c r="C56" s="37" t="s">
        <v>67</v>
      </c>
      <c r="D56" s="37" t="s">
        <v>68</v>
      </c>
      <c r="E56" s="36" t="s">
        <v>38</v>
      </c>
      <c r="F56" s="36">
        <v>0.95</v>
      </c>
      <c r="G56" s="130">
        <v>0.95</v>
      </c>
      <c r="H56" s="147"/>
      <c r="I56" s="147"/>
      <c r="J56" s="147"/>
      <c r="K56" s="147"/>
      <c r="L56" s="147"/>
      <c r="CB56"/>
      <c r="CC56"/>
    </row>
    <row r="57" spans="1:81" ht="26" x14ac:dyDescent="0.2">
      <c r="A57" s="134" t="s">
        <v>31</v>
      </c>
      <c r="B57" s="33" t="s">
        <v>58</v>
      </c>
      <c r="C57" s="58" t="s">
        <v>69</v>
      </c>
      <c r="D57" s="58" t="s">
        <v>70</v>
      </c>
      <c r="E57" s="41" t="s">
        <v>38</v>
      </c>
      <c r="F57" s="36" t="s">
        <v>55</v>
      </c>
      <c r="G57" s="130">
        <v>0.95</v>
      </c>
      <c r="H57" s="147"/>
      <c r="I57" s="147"/>
      <c r="J57" s="147"/>
      <c r="K57" s="147"/>
      <c r="L57" s="147"/>
      <c r="CB57"/>
      <c r="CC57"/>
    </row>
    <row r="58" spans="1:81" ht="26" x14ac:dyDescent="0.2">
      <c r="A58" s="134" t="s">
        <v>31</v>
      </c>
      <c r="B58" s="33" t="s">
        <v>58</v>
      </c>
      <c r="C58" s="58" t="s">
        <v>71</v>
      </c>
      <c r="D58" s="58" t="s">
        <v>72</v>
      </c>
      <c r="E58" s="42" t="s">
        <v>38</v>
      </c>
      <c r="F58" s="36" t="s">
        <v>55</v>
      </c>
      <c r="G58" s="130" t="s">
        <v>41</v>
      </c>
      <c r="H58" s="147"/>
      <c r="I58" s="147"/>
      <c r="J58" s="147"/>
      <c r="K58" s="147"/>
      <c r="L58" s="147"/>
      <c r="CB58"/>
      <c r="CC58"/>
    </row>
    <row r="59" spans="1:81" ht="52" x14ac:dyDescent="0.2">
      <c r="A59" s="133" t="s">
        <v>74</v>
      </c>
      <c r="B59" s="120" t="s">
        <v>75</v>
      </c>
      <c r="C59" s="148" t="s">
        <v>76</v>
      </c>
      <c r="D59" s="148" t="s">
        <v>77</v>
      </c>
      <c r="E59" s="150" t="s">
        <v>44</v>
      </c>
      <c r="F59" s="150">
        <v>685</v>
      </c>
      <c r="G59" s="150">
        <v>870</v>
      </c>
      <c r="H59" s="46" t="s">
        <v>78</v>
      </c>
      <c r="I59" s="46" t="s">
        <v>79</v>
      </c>
      <c r="J59" s="47" t="s">
        <v>44</v>
      </c>
      <c r="K59" s="47">
        <v>300</v>
      </c>
      <c r="L59" s="47">
        <v>300</v>
      </c>
      <c r="CB59"/>
      <c r="CC59"/>
    </row>
    <row r="60" spans="1:81" ht="48" customHeight="1" x14ac:dyDescent="0.2">
      <c r="A60" s="133" t="s">
        <v>74</v>
      </c>
      <c r="B60" s="120" t="s">
        <v>75</v>
      </c>
      <c r="C60" s="149"/>
      <c r="D60" s="149"/>
      <c r="E60" s="151"/>
      <c r="F60" s="151"/>
      <c r="G60" s="151"/>
      <c r="H60" s="46" t="s">
        <v>80</v>
      </c>
      <c r="I60" s="46" t="s">
        <v>81</v>
      </c>
      <c r="J60" s="47" t="s">
        <v>38</v>
      </c>
      <c r="K60" s="47">
        <v>70</v>
      </c>
      <c r="L60" s="47">
        <v>70</v>
      </c>
      <c r="CB60"/>
      <c r="CC60"/>
    </row>
    <row r="61" spans="1:81" ht="24" customHeight="1" x14ac:dyDescent="0.2">
      <c r="A61" s="133" t="s">
        <v>74</v>
      </c>
      <c r="B61" s="120" t="s">
        <v>75</v>
      </c>
      <c r="C61" s="145"/>
      <c r="D61" s="145"/>
      <c r="E61" s="152"/>
      <c r="F61" s="152"/>
      <c r="G61" s="152"/>
      <c r="H61" s="46" t="s">
        <v>84</v>
      </c>
      <c r="I61" s="46" t="s">
        <v>85</v>
      </c>
      <c r="J61" s="47" t="s">
        <v>38</v>
      </c>
      <c r="K61" s="47">
        <v>315</v>
      </c>
      <c r="L61" s="47">
        <v>500</v>
      </c>
      <c r="CB61"/>
      <c r="CC61"/>
    </row>
    <row r="62" spans="1:81" ht="26" x14ac:dyDescent="0.2">
      <c r="A62" s="133" t="s">
        <v>74</v>
      </c>
      <c r="B62" s="120" t="s">
        <v>75</v>
      </c>
      <c r="C62" s="131" t="s">
        <v>88</v>
      </c>
      <c r="D62" s="131" t="s">
        <v>89</v>
      </c>
      <c r="E62" s="44" t="s">
        <v>38</v>
      </c>
      <c r="F62" s="44">
        <v>1</v>
      </c>
      <c r="G62" s="44">
        <v>1</v>
      </c>
      <c r="H62" s="127"/>
      <c r="I62" s="127"/>
      <c r="J62" s="127"/>
      <c r="K62" s="127"/>
      <c r="L62" s="127"/>
      <c r="CB62"/>
      <c r="CC62"/>
    </row>
    <row r="63" spans="1:81" ht="39" x14ac:dyDescent="0.2">
      <c r="A63" s="133" t="s">
        <v>74</v>
      </c>
      <c r="B63" s="120" t="s">
        <v>75</v>
      </c>
      <c r="C63" s="58" t="s">
        <v>90</v>
      </c>
      <c r="D63" s="58" t="s">
        <v>87</v>
      </c>
      <c r="E63" s="49" t="s">
        <v>91</v>
      </c>
      <c r="F63" s="3" t="s">
        <v>92</v>
      </c>
      <c r="G63" s="44">
        <v>1</v>
      </c>
      <c r="H63" s="127"/>
      <c r="I63" s="127"/>
      <c r="J63" s="127"/>
      <c r="K63" s="127"/>
      <c r="L63" s="127"/>
      <c r="CB63"/>
      <c r="CC63"/>
    </row>
    <row r="64" spans="1:81" ht="26" x14ac:dyDescent="0.2">
      <c r="A64" s="133" t="s">
        <v>74</v>
      </c>
      <c r="B64" s="127" t="s">
        <v>95</v>
      </c>
      <c r="C64" s="145" t="s">
        <v>96</v>
      </c>
      <c r="D64" s="145" t="s">
        <v>97</v>
      </c>
      <c r="E64" s="146" t="s">
        <v>38</v>
      </c>
      <c r="F64" s="146">
        <v>1</v>
      </c>
      <c r="G64" s="146">
        <v>1</v>
      </c>
      <c r="H64" s="46" t="s">
        <v>98</v>
      </c>
      <c r="I64" s="46" t="s">
        <v>99</v>
      </c>
      <c r="J64" s="32" t="s">
        <v>38</v>
      </c>
      <c r="K64" s="32">
        <v>0.3</v>
      </c>
      <c r="L64" s="32">
        <v>0.2</v>
      </c>
      <c r="CB64"/>
      <c r="CC64"/>
    </row>
    <row r="65" spans="1:81" ht="26" x14ac:dyDescent="0.2">
      <c r="A65" s="133" t="s">
        <v>74</v>
      </c>
      <c r="B65" s="127" t="s">
        <v>95</v>
      </c>
      <c r="C65" s="113"/>
      <c r="D65" s="113"/>
      <c r="E65" s="146"/>
      <c r="F65" s="146"/>
      <c r="G65" s="146"/>
      <c r="H65" s="46" t="s">
        <v>100</v>
      </c>
      <c r="I65" s="46" t="s">
        <v>101</v>
      </c>
      <c r="J65" s="32" t="s">
        <v>38</v>
      </c>
      <c r="K65" s="32">
        <v>0.6</v>
      </c>
      <c r="L65" s="32">
        <v>0.7</v>
      </c>
      <c r="CB65"/>
      <c r="CC65"/>
    </row>
    <row r="66" spans="1:81" ht="39" x14ac:dyDescent="0.2">
      <c r="A66" s="133" t="s">
        <v>74</v>
      </c>
      <c r="B66" s="48" t="s">
        <v>102</v>
      </c>
      <c r="C66" s="35" t="s">
        <v>103</v>
      </c>
      <c r="D66" s="35" t="s">
        <v>104</v>
      </c>
      <c r="E66" s="32" t="s">
        <v>38</v>
      </c>
      <c r="F66" s="32">
        <v>0.85</v>
      </c>
      <c r="G66" s="32">
        <v>0.85</v>
      </c>
      <c r="H66" s="127"/>
      <c r="I66" s="127"/>
      <c r="J66" s="127"/>
      <c r="K66" s="127"/>
      <c r="L66" s="127"/>
      <c r="CB66"/>
      <c r="CC66"/>
    </row>
    <row r="67" spans="1:81" x14ac:dyDescent="0.2">
      <c r="A67" s="133" t="s">
        <v>74</v>
      </c>
      <c r="B67" s="127" t="s">
        <v>105</v>
      </c>
      <c r="C67" s="35" t="s">
        <v>106</v>
      </c>
      <c r="D67" s="35" t="s">
        <v>107</v>
      </c>
      <c r="E67" s="45" t="s">
        <v>38</v>
      </c>
      <c r="F67" s="45">
        <v>2</v>
      </c>
      <c r="G67" s="45">
        <v>1</v>
      </c>
      <c r="H67" s="127"/>
      <c r="I67" s="127"/>
      <c r="J67" s="127"/>
      <c r="K67" s="127"/>
      <c r="L67" s="127"/>
      <c r="CB67"/>
      <c r="CC67"/>
    </row>
    <row r="68" spans="1:81" ht="24" customHeight="1" x14ac:dyDescent="0.2">
      <c r="A68" s="133" t="s">
        <v>74</v>
      </c>
      <c r="B68" s="127" t="s">
        <v>95</v>
      </c>
      <c r="C68" s="35" t="s">
        <v>108</v>
      </c>
      <c r="D68" s="35" t="s">
        <v>109</v>
      </c>
      <c r="E68" s="32" t="s">
        <v>38</v>
      </c>
      <c r="F68" s="32">
        <v>1</v>
      </c>
      <c r="G68" s="32">
        <v>1</v>
      </c>
      <c r="H68" s="127"/>
      <c r="I68" s="127"/>
      <c r="J68" s="127"/>
      <c r="K68" s="127"/>
      <c r="L68" s="127"/>
      <c r="CB68"/>
      <c r="CC68"/>
    </row>
    <row r="69" spans="1:81" s="53" customFormat="1" ht="33.75" customHeight="1" x14ac:dyDescent="0.15">
      <c r="A69" s="120" t="s">
        <v>112</v>
      </c>
      <c r="B69" s="120" t="s">
        <v>113</v>
      </c>
      <c r="C69" s="35" t="s">
        <v>114</v>
      </c>
      <c r="D69" s="35" t="s">
        <v>115</v>
      </c>
      <c r="E69" s="32" t="s">
        <v>38</v>
      </c>
      <c r="F69" s="32">
        <v>1</v>
      </c>
      <c r="G69" s="32">
        <v>1</v>
      </c>
      <c r="H69" s="127"/>
      <c r="I69" s="127"/>
      <c r="J69" s="127"/>
      <c r="K69" s="127"/>
      <c r="L69" s="127"/>
    </row>
    <row r="70" spans="1:81" s="53" customFormat="1" ht="33.75" customHeight="1" x14ac:dyDescent="0.15">
      <c r="A70" s="120" t="s">
        <v>112</v>
      </c>
      <c r="B70" s="120" t="s">
        <v>113</v>
      </c>
      <c r="C70" s="35" t="s">
        <v>116</v>
      </c>
      <c r="D70" s="35" t="s">
        <v>117</v>
      </c>
      <c r="E70" s="32" t="s">
        <v>38</v>
      </c>
      <c r="F70" s="32">
        <v>1</v>
      </c>
      <c r="G70" s="32">
        <v>1</v>
      </c>
      <c r="H70" s="127"/>
      <c r="I70" s="127"/>
      <c r="J70" s="127"/>
      <c r="K70" s="127"/>
      <c r="L70" s="127"/>
    </row>
    <row r="71" spans="1:81" s="53" customFormat="1" ht="33.75" customHeight="1" x14ac:dyDescent="0.15">
      <c r="A71" s="120" t="s">
        <v>112</v>
      </c>
      <c r="B71" s="120" t="s">
        <v>113</v>
      </c>
      <c r="C71" s="35" t="s">
        <v>118</v>
      </c>
      <c r="D71" s="35" t="s">
        <v>57</v>
      </c>
      <c r="E71" s="32" t="s">
        <v>38</v>
      </c>
      <c r="F71" s="32">
        <v>1</v>
      </c>
      <c r="G71" s="32">
        <v>1</v>
      </c>
      <c r="H71" s="46" t="s">
        <v>119</v>
      </c>
      <c r="I71" s="46" t="s">
        <v>120</v>
      </c>
      <c r="J71" s="32" t="s">
        <v>38</v>
      </c>
      <c r="K71" s="44">
        <v>1</v>
      </c>
      <c r="L71" s="44">
        <v>1</v>
      </c>
    </row>
    <row r="72" spans="1:81" s="53" customFormat="1" ht="33.75" customHeight="1" x14ac:dyDescent="0.15">
      <c r="A72" s="120" t="s">
        <v>123</v>
      </c>
      <c r="B72" s="120" t="s">
        <v>124</v>
      </c>
      <c r="C72" s="52" t="s">
        <v>125</v>
      </c>
      <c r="D72" s="52" t="s">
        <v>126</v>
      </c>
      <c r="E72" s="47" t="s">
        <v>127</v>
      </c>
      <c r="F72" s="47">
        <v>1</v>
      </c>
      <c r="G72" s="47">
        <v>1</v>
      </c>
      <c r="H72" s="127"/>
      <c r="I72" s="127"/>
      <c r="J72" s="127"/>
      <c r="K72" s="127"/>
      <c r="L72" s="127"/>
    </row>
    <row r="73" spans="1:81" s="53" customFormat="1" ht="33.75" customHeight="1" x14ac:dyDescent="0.15">
      <c r="A73" s="120" t="s">
        <v>123</v>
      </c>
      <c r="B73" s="120" t="s">
        <v>124</v>
      </c>
      <c r="C73" s="58" t="s">
        <v>128</v>
      </c>
      <c r="D73" s="58" t="s">
        <v>129</v>
      </c>
      <c r="E73" s="32" t="s">
        <v>130</v>
      </c>
      <c r="F73" s="32"/>
      <c r="G73" s="32" t="s">
        <v>41</v>
      </c>
      <c r="H73" s="127"/>
      <c r="I73" s="127"/>
      <c r="J73" s="127"/>
      <c r="K73" s="127"/>
      <c r="L73" s="127"/>
    </row>
    <row r="74" spans="1:81" s="53" customFormat="1" ht="33.75" customHeight="1" x14ac:dyDescent="0.15">
      <c r="A74" s="120" t="s">
        <v>123</v>
      </c>
      <c r="B74" s="120" t="s">
        <v>124</v>
      </c>
      <c r="C74" s="52" t="s">
        <v>136</v>
      </c>
      <c r="D74" s="52" t="s">
        <v>137</v>
      </c>
      <c r="E74" s="32" t="s">
        <v>38</v>
      </c>
      <c r="F74" s="32">
        <v>1</v>
      </c>
      <c r="G74" s="73">
        <v>1</v>
      </c>
      <c r="H74" s="127"/>
      <c r="I74" s="127"/>
      <c r="J74" s="127"/>
      <c r="K74" s="127"/>
      <c r="L74" s="127"/>
    </row>
    <row r="75" spans="1:81" s="53" customFormat="1" ht="24" customHeight="1" x14ac:dyDescent="0.15">
      <c r="A75" s="120" t="s">
        <v>123</v>
      </c>
      <c r="B75" s="120" t="s">
        <v>124</v>
      </c>
      <c r="C75" s="52" t="s">
        <v>138</v>
      </c>
      <c r="D75" s="52" t="s">
        <v>139</v>
      </c>
      <c r="E75" s="47" t="s">
        <v>44</v>
      </c>
      <c r="F75" s="47">
        <v>1</v>
      </c>
      <c r="G75" s="47">
        <v>1</v>
      </c>
      <c r="H75" s="56" t="s">
        <v>140</v>
      </c>
      <c r="I75" s="56" t="s">
        <v>141</v>
      </c>
      <c r="J75" s="32" t="s">
        <v>38</v>
      </c>
      <c r="K75" s="32">
        <v>1</v>
      </c>
      <c r="L75" s="32">
        <v>1</v>
      </c>
    </row>
    <row r="76" spans="1:81" s="53" customFormat="1" ht="50.25" customHeight="1" x14ac:dyDescent="0.15">
      <c r="A76" s="120" t="s">
        <v>123</v>
      </c>
      <c r="B76" s="120" t="s">
        <v>124</v>
      </c>
      <c r="C76" s="135" t="s">
        <v>142</v>
      </c>
      <c r="D76" s="135" t="s">
        <v>143</v>
      </c>
      <c r="E76" s="160" t="s">
        <v>38</v>
      </c>
      <c r="F76" s="160">
        <v>1</v>
      </c>
      <c r="G76" s="160">
        <v>1</v>
      </c>
      <c r="H76" s="142" t="s">
        <v>144</v>
      </c>
      <c r="I76" s="142" t="s">
        <v>145</v>
      </c>
      <c r="J76" s="137" t="s">
        <v>156</v>
      </c>
      <c r="K76" s="137" t="s">
        <v>146</v>
      </c>
      <c r="L76" s="137" t="s">
        <v>147</v>
      </c>
    </row>
    <row r="77" spans="1:81" s="53" customFormat="1" ht="33.75" customHeight="1" x14ac:dyDescent="0.15">
      <c r="A77" s="120" t="s">
        <v>123</v>
      </c>
      <c r="B77" s="120" t="s">
        <v>124</v>
      </c>
      <c r="C77" s="186"/>
      <c r="D77" s="186"/>
      <c r="E77" s="167"/>
      <c r="F77" s="167"/>
      <c r="G77" s="167"/>
      <c r="H77" s="144"/>
      <c r="I77" s="144"/>
      <c r="J77" s="138"/>
      <c r="K77" s="138"/>
      <c r="L77" s="138"/>
    </row>
    <row r="78" spans="1:81" ht="48" customHeight="1" x14ac:dyDescent="0.2">
      <c r="A78" s="120" t="s">
        <v>123</v>
      </c>
      <c r="B78" s="120" t="s">
        <v>124</v>
      </c>
      <c r="C78" s="136"/>
      <c r="D78" s="136"/>
      <c r="E78" s="161"/>
      <c r="F78" s="161"/>
      <c r="G78" s="161"/>
      <c r="H78" s="57" t="s">
        <v>152</v>
      </c>
      <c r="I78" s="57" t="s">
        <v>153</v>
      </c>
      <c r="J78" s="23" t="s">
        <v>38</v>
      </c>
      <c r="K78" s="23">
        <v>88</v>
      </c>
      <c r="L78" s="23">
        <v>90</v>
      </c>
      <c r="M78" s="55"/>
      <c r="N78" s="55"/>
      <c r="O78" s="55"/>
      <c r="P78" s="55"/>
      <c r="Q78" s="55"/>
      <c r="R78" s="55"/>
      <c r="S78" s="55"/>
      <c r="T78" s="55"/>
      <c r="U78" s="55"/>
      <c r="V78" s="55"/>
      <c r="W78" s="55"/>
      <c r="X78" s="55"/>
      <c r="Y78" s="55"/>
      <c r="Z78" s="55"/>
      <c r="AA78" s="55"/>
      <c r="AB78" s="55"/>
      <c r="AC78" s="55"/>
      <c r="AD78" s="55"/>
      <c r="AE78" s="55"/>
      <c r="AF78" s="55"/>
      <c r="AG78" s="55"/>
      <c r="AH78" s="55"/>
      <c r="AI78" s="55"/>
      <c r="AJ78" s="55"/>
      <c r="AK78" s="55"/>
      <c r="AL78" s="55"/>
      <c r="AM78" s="55"/>
      <c r="AN78" s="55"/>
      <c r="AO78" s="55"/>
      <c r="AP78" s="55"/>
      <c r="AQ78" s="55"/>
      <c r="AR78" s="55"/>
      <c r="AS78" s="55"/>
      <c r="AT78" s="55"/>
      <c r="AU78" s="55"/>
      <c r="AV78" s="55"/>
      <c r="AW78" s="55"/>
      <c r="AX78" s="55"/>
      <c r="AY78" s="55"/>
      <c r="AZ78" s="55"/>
      <c r="BA78" s="55"/>
      <c r="BB78" s="55"/>
      <c r="BC78" s="55"/>
      <c r="BD78" s="55"/>
      <c r="BE78" s="55"/>
      <c r="BF78" s="55"/>
      <c r="BG78" s="55"/>
      <c r="BH78" s="55"/>
      <c r="BI78" s="55"/>
      <c r="BJ78" s="55"/>
      <c r="BK78" s="55"/>
      <c r="BL78" s="55"/>
      <c r="BM78" s="55"/>
      <c r="BN78" s="55"/>
      <c r="BO78" s="55"/>
      <c r="BP78" s="55"/>
      <c r="BQ78" s="55"/>
      <c r="BR78" s="55"/>
      <c r="BS78" s="55"/>
      <c r="BT78" s="55"/>
      <c r="BU78" s="55"/>
      <c r="BV78" s="55"/>
      <c r="CB78"/>
      <c r="CC78"/>
    </row>
    <row r="79" spans="1:81" ht="26" x14ac:dyDescent="0.2">
      <c r="A79" s="120" t="s">
        <v>123</v>
      </c>
      <c r="B79" s="120" t="s">
        <v>124</v>
      </c>
      <c r="C79" s="58" t="s">
        <v>154</v>
      </c>
      <c r="D79" s="72" t="s">
        <v>155</v>
      </c>
      <c r="E79" s="32" t="s">
        <v>156</v>
      </c>
      <c r="F79" s="32"/>
      <c r="G79" s="122">
        <v>1</v>
      </c>
      <c r="H79" s="185"/>
      <c r="I79" s="184"/>
      <c r="J79" s="184"/>
      <c r="K79" s="184"/>
      <c r="L79" s="179"/>
      <c r="M79" s="53"/>
      <c r="N79" s="53"/>
      <c r="O79" s="53"/>
      <c r="P79" s="53"/>
      <c r="Q79" s="53"/>
      <c r="R79" s="53"/>
      <c r="S79" s="53"/>
      <c r="T79" s="53"/>
      <c r="U79" s="53"/>
      <c r="V79" s="53"/>
      <c r="W79" s="53"/>
      <c r="X79" s="53"/>
      <c r="Y79" s="53"/>
      <c r="Z79" s="53"/>
      <c r="AA79" s="53"/>
      <c r="AB79" s="53"/>
      <c r="AC79" s="53"/>
      <c r="AD79" s="53"/>
      <c r="AE79" s="53"/>
      <c r="AF79" s="53"/>
      <c r="AG79" s="53"/>
      <c r="AH79" s="53"/>
      <c r="AI79" s="53"/>
      <c r="AJ79" s="53"/>
      <c r="AK79" s="53"/>
      <c r="AL79" s="53"/>
      <c r="AM79" s="53"/>
      <c r="AN79" s="53"/>
      <c r="AO79" s="53"/>
      <c r="AP79" s="53"/>
      <c r="AQ79" s="53"/>
      <c r="AR79" s="53"/>
      <c r="AS79" s="53"/>
      <c r="AT79" s="53"/>
      <c r="AU79" s="53"/>
      <c r="AV79" s="53"/>
      <c r="AW79" s="53"/>
      <c r="AX79" s="53"/>
      <c r="AY79" s="53"/>
      <c r="AZ79" s="53"/>
      <c r="BA79" s="53"/>
      <c r="BB79" s="53"/>
      <c r="BC79" s="53"/>
      <c r="BD79" s="53"/>
      <c r="BE79" s="53"/>
      <c r="BF79" s="53"/>
      <c r="BG79" s="53"/>
      <c r="BH79" s="53"/>
      <c r="BI79" s="53"/>
      <c r="BJ79" s="53"/>
      <c r="BK79" s="53"/>
      <c r="BL79" s="53"/>
      <c r="BM79" s="53"/>
      <c r="BN79" s="53"/>
      <c r="BO79" s="53"/>
      <c r="BP79" s="53"/>
      <c r="BQ79" s="53"/>
      <c r="BR79" s="53"/>
      <c r="BS79" s="53"/>
      <c r="BT79" s="53"/>
      <c r="BU79" s="53"/>
      <c r="BV79" s="53"/>
      <c r="CB79"/>
      <c r="CC79"/>
    </row>
    <row r="80" spans="1:81" ht="24" customHeight="1" x14ac:dyDescent="0.2">
      <c r="A80" s="120" t="s">
        <v>123</v>
      </c>
      <c r="B80" s="120" t="s">
        <v>124</v>
      </c>
      <c r="C80" s="58" t="s">
        <v>627</v>
      </c>
      <c r="D80" s="58" t="s">
        <v>160</v>
      </c>
      <c r="E80" s="32" t="s">
        <v>156</v>
      </c>
      <c r="F80" s="32" t="s">
        <v>92</v>
      </c>
      <c r="G80" s="122" t="s">
        <v>628</v>
      </c>
      <c r="H80" s="178"/>
      <c r="I80" s="182"/>
      <c r="J80" s="182"/>
      <c r="K80" s="182"/>
      <c r="L80" s="183"/>
      <c r="M80" s="53"/>
      <c r="N80" s="53"/>
      <c r="O80" s="53"/>
      <c r="P80" s="53"/>
      <c r="Q80" s="53"/>
      <c r="R80" s="53"/>
      <c r="S80" s="53"/>
      <c r="T80" s="53"/>
      <c r="U80" s="53"/>
      <c r="V80" s="53"/>
      <c r="W80" s="53"/>
      <c r="X80" s="53"/>
      <c r="Y80" s="53"/>
      <c r="Z80" s="53"/>
      <c r="AA80" s="53"/>
      <c r="AB80" s="53"/>
      <c r="AC80" s="53"/>
      <c r="AD80" s="53"/>
      <c r="AE80" s="53"/>
      <c r="AF80" s="53"/>
      <c r="AG80" s="53"/>
      <c r="AH80" s="53"/>
      <c r="AI80" s="53"/>
      <c r="AJ80" s="53"/>
      <c r="AK80" s="53"/>
      <c r="AL80" s="53"/>
      <c r="AM80" s="53"/>
      <c r="AN80" s="53"/>
      <c r="AO80" s="53"/>
      <c r="AP80" s="53"/>
      <c r="AQ80" s="53"/>
      <c r="AR80" s="53"/>
      <c r="AS80" s="53"/>
      <c r="AT80" s="53"/>
      <c r="AU80" s="53"/>
      <c r="AV80" s="53"/>
      <c r="AW80" s="53"/>
      <c r="AX80" s="53"/>
      <c r="AY80" s="53"/>
      <c r="AZ80" s="53"/>
      <c r="BA80" s="53"/>
      <c r="BB80" s="53"/>
      <c r="BC80" s="53"/>
      <c r="BD80" s="53"/>
      <c r="BE80" s="53"/>
      <c r="BF80" s="53"/>
      <c r="BG80" s="53"/>
      <c r="BH80" s="53"/>
      <c r="BI80" s="53"/>
      <c r="BJ80" s="53"/>
      <c r="BK80" s="53"/>
      <c r="BL80" s="53"/>
      <c r="BM80" s="53"/>
      <c r="BN80" s="53"/>
      <c r="BO80" s="53"/>
      <c r="BP80" s="53"/>
      <c r="BQ80" s="53"/>
      <c r="BR80" s="53"/>
      <c r="BS80" s="53"/>
      <c r="BT80" s="53"/>
      <c r="BU80" s="53"/>
      <c r="BV80" s="53"/>
      <c r="CB80"/>
      <c r="CC80"/>
    </row>
    <row r="81" spans="1:81" ht="24" customHeight="1" x14ac:dyDescent="0.2">
      <c r="A81" s="120" t="s">
        <v>123</v>
      </c>
      <c r="B81" s="120" t="s">
        <v>124</v>
      </c>
      <c r="C81" s="72" t="s">
        <v>134</v>
      </c>
      <c r="D81" s="72" t="s">
        <v>135</v>
      </c>
      <c r="E81" s="32" t="s">
        <v>38</v>
      </c>
      <c r="F81" s="32"/>
      <c r="G81" s="122">
        <v>1</v>
      </c>
      <c r="H81" s="178"/>
      <c r="I81" s="182"/>
      <c r="J81" s="182"/>
      <c r="K81" s="182"/>
      <c r="L81" s="183"/>
      <c r="M81" s="53"/>
      <c r="N81" s="53"/>
      <c r="O81" s="53"/>
      <c r="P81" s="53"/>
      <c r="Q81" s="53"/>
      <c r="R81" s="53"/>
      <c r="S81" s="53"/>
      <c r="T81" s="53"/>
      <c r="U81" s="53"/>
      <c r="V81" s="53"/>
      <c r="W81" s="53"/>
      <c r="X81" s="53"/>
      <c r="Y81" s="53"/>
      <c r="Z81" s="53"/>
      <c r="AA81" s="53"/>
      <c r="AB81" s="53"/>
      <c r="AC81" s="53"/>
      <c r="AD81" s="53"/>
      <c r="AE81" s="53"/>
      <c r="AF81" s="53"/>
      <c r="AG81" s="53"/>
      <c r="AH81" s="53"/>
      <c r="AI81" s="53"/>
      <c r="AJ81" s="53"/>
      <c r="AK81" s="53"/>
      <c r="AL81" s="53"/>
      <c r="AM81" s="53"/>
      <c r="AN81" s="53"/>
      <c r="AO81" s="53"/>
      <c r="AP81" s="53"/>
      <c r="AQ81" s="53"/>
      <c r="AR81" s="53"/>
      <c r="AS81" s="53"/>
      <c r="AT81" s="53"/>
      <c r="AU81" s="53"/>
      <c r="AV81" s="53"/>
      <c r="AW81" s="53"/>
      <c r="AX81" s="53"/>
      <c r="AY81" s="53"/>
      <c r="AZ81" s="53"/>
      <c r="BA81" s="53"/>
      <c r="BB81" s="53"/>
      <c r="BC81" s="53"/>
      <c r="BD81" s="53"/>
      <c r="BE81" s="53"/>
      <c r="BF81" s="53"/>
      <c r="BG81" s="53"/>
      <c r="BH81" s="53"/>
      <c r="BI81" s="53"/>
      <c r="BJ81" s="53"/>
      <c r="BK81" s="53"/>
      <c r="BL81" s="53"/>
      <c r="BM81" s="53"/>
      <c r="BN81" s="53"/>
      <c r="BO81" s="53"/>
      <c r="BP81" s="53"/>
      <c r="BQ81" s="53"/>
      <c r="BR81" s="53"/>
      <c r="BS81" s="53"/>
      <c r="BT81" s="53"/>
      <c r="BU81" s="53"/>
      <c r="BV81" s="53"/>
      <c r="CB81"/>
      <c r="CC81"/>
    </row>
    <row r="82" spans="1:81" ht="26" x14ac:dyDescent="0.2">
      <c r="A82" s="120" t="s">
        <v>123</v>
      </c>
      <c r="B82" s="120" t="s">
        <v>124</v>
      </c>
      <c r="C82" s="58" t="s">
        <v>162</v>
      </c>
      <c r="D82" s="58" t="s">
        <v>163</v>
      </c>
      <c r="E82" s="47" t="s">
        <v>44</v>
      </c>
      <c r="F82" s="32"/>
      <c r="G82" s="119">
        <v>15</v>
      </c>
      <c r="H82" s="178"/>
      <c r="I82" s="182"/>
      <c r="J82" s="182"/>
      <c r="K82" s="182"/>
      <c r="L82" s="183"/>
      <c r="M82" s="53"/>
      <c r="N82" s="53"/>
      <c r="O82" s="53"/>
      <c r="P82" s="53"/>
      <c r="Q82" s="53"/>
      <c r="R82" s="53"/>
      <c r="S82" s="53"/>
      <c r="T82" s="53"/>
      <c r="U82" s="53"/>
      <c r="V82" s="53"/>
      <c r="W82" s="53"/>
      <c r="X82" s="53"/>
      <c r="Y82" s="53"/>
      <c r="Z82" s="53"/>
      <c r="AA82" s="53"/>
      <c r="AB82" s="53"/>
      <c r="AC82" s="53"/>
      <c r="AD82" s="53"/>
      <c r="AE82" s="53"/>
      <c r="AF82" s="53"/>
      <c r="AG82" s="53"/>
      <c r="AH82" s="53"/>
      <c r="AI82" s="53"/>
      <c r="AJ82" s="53"/>
      <c r="AK82" s="53"/>
      <c r="AL82" s="53"/>
      <c r="AM82" s="53"/>
      <c r="AN82" s="53"/>
      <c r="AO82" s="53"/>
      <c r="AP82" s="53"/>
      <c r="AQ82" s="53"/>
      <c r="AR82" s="53"/>
      <c r="AS82" s="53"/>
      <c r="AT82" s="53"/>
      <c r="AU82" s="53"/>
      <c r="AV82" s="53"/>
      <c r="AW82" s="53"/>
      <c r="AX82" s="53"/>
      <c r="AY82" s="53"/>
      <c r="AZ82" s="53"/>
      <c r="BA82" s="53"/>
      <c r="BB82" s="53"/>
      <c r="BC82" s="53"/>
      <c r="BD82" s="53"/>
      <c r="BE82" s="53"/>
      <c r="BF82" s="53"/>
      <c r="BG82" s="53"/>
      <c r="BH82" s="53"/>
      <c r="BI82" s="53"/>
      <c r="BJ82" s="53"/>
      <c r="BK82" s="53"/>
      <c r="BL82" s="53"/>
      <c r="BM82" s="53"/>
      <c r="BN82" s="53"/>
      <c r="BO82" s="53"/>
      <c r="BP82" s="53"/>
      <c r="BQ82" s="53"/>
      <c r="BR82" s="53"/>
      <c r="BS82" s="53"/>
      <c r="BT82" s="53"/>
      <c r="BU82" s="53"/>
      <c r="BV82" s="53"/>
      <c r="CB82"/>
      <c r="CC82"/>
    </row>
    <row r="83" spans="1:81" ht="48" customHeight="1" x14ac:dyDescent="0.2">
      <c r="A83" s="120" t="s">
        <v>123</v>
      </c>
      <c r="B83" s="120" t="s">
        <v>124</v>
      </c>
      <c r="C83" s="58" t="s">
        <v>131</v>
      </c>
      <c r="D83" s="72" t="s">
        <v>132</v>
      </c>
      <c r="E83" s="32" t="s">
        <v>133</v>
      </c>
      <c r="F83" s="32" t="s">
        <v>92</v>
      </c>
      <c r="G83" s="122">
        <v>1</v>
      </c>
      <c r="H83" s="178"/>
      <c r="I83" s="182"/>
      <c r="J83" s="182"/>
      <c r="K83" s="182"/>
      <c r="L83" s="183"/>
      <c r="M83" s="53"/>
      <c r="N83" s="53"/>
      <c r="O83" s="53"/>
      <c r="P83" s="53"/>
      <c r="Q83" s="53"/>
      <c r="R83" s="53"/>
      <c r="S83" s="53"/>
      <c r="T83" s="53"/>
      <c r="U83" s="53"/>
      <c r="V83" s="53"/>
      <c r="W83" s="53"/>
      <c r="X83" s="53"/>
      <c r="Y83" s="53"/>
      <c r="Z83" s="53"/>
      <c r="AA83" s="53"/>
      <c r="AB83" s="53"/>
      <c r="AC83" s="53"/>
      <c r="AD83" s="53"/>
      <c r="AE83" s="53"/>
      <c r="AF83" s="53"/>
      <c r="AG83" s="53"/>
      <c r="AH83" s="53"/>
      <c r="AI83" s="53"/>
      <c r="AJ83" s="53"/>
      <c r="AK83" s="53"/>
      <c r="AL83" s="53"/>
      <c r="AM83" s="53"/>
      <c r="AN83" s="53"/>
      <c r="AO83" s="53"/>
      <c r="AP83" s="53"/>
      <c r="AQ83" s="53"/>
      <c r="AR83" s="53"/>
      <c r="AS83" s="53"/>
      <c r="AT83" s="53"/>
      <c r="AU83" s="53"/>
      <c r="AV83" s="53"/>
      <c r="AW83" s="53"/>
      <c r="AX83" s="53"/>
      <c r="AY83" s="53"/>
      <c r="AZ83" s="53"/>
      <c r="BA83" s="53"/>
      <c r="BB83" s="53"/>
      <c r="BC83" s="53"/>
      <c r="BD83" s="53"/>
      <c r="BE83" s="53"/>
      <c r="BF83" s="53"/>
      <c r="BG83" s="53"/>
      <c r="BH83" s="53"/>
      <c r="BI83" s="53"/>
      <c r="BJ83" s="53"/>
      <c r="BK83" s="53"/>
      <c r="BL83" s="53"/>
      <c r="BM83" s="53"/>
      <c r="BN83" s="53"/>
      <c r="BO83" s="53"/>
      <c r="BP83" s="53"/>
      <c r="BQ83" s="53"/>
      <c r="BR83" s="53"/>
      <c r="BS83" s="53"/>
      <c r="BT83" s="53"/>
      <c r="BU83" s="53"/>
      <c r="BV83" s="53"/>
      <c r="CB83"/>
      <c r="CC83"/>
    </row>
    <row r="84" spans="1:81" ht="26" x14ac:dyDescent="0.2">
      <c r="A84" s="120" t="s">
        <v>123</v>
      </c>
      <c r="B84" s="120" t="s">
        <v>124</v>
      </c>
      <c r="C84" s="58" t="s">
        <v>148</v>
      </c>
      <c r="D84" s="58" t="s">
        <v>149</v>
      </c>
      <c r="E84" s="32" t="s">
        <v>38</v>
      </c>
      <c r="F84" s="32"/>
      <c r="G84" s="122" t="s">
        <v>41</v>
      </c>
      <c r="H84" s="181"/>
      <c r="I84" s="180"/>
      <c r="J84" s="180"/>
      <c r="K84" s="180"/>
      <c r="L84" s="187"/>
      <c r="M84" s="53"/>
      <c r="N84" s="53"/>
      <c r="O84" s="53"/>
      <c r="P84" s="53"/>
      <c r="Q84" s="53"/>
      <c r="R84" s="53"/>
      <c r="S84" s="53"/>
      <c r="T84" s="53"/>
      <c r="U84" s="53"/>
      <c r="V84" s="53"/>
      <c r="W84" s="53"/>
      <c r="X84" s="53"/>
      <c r="Y84" s="53"/>
      <c r="Z84" s="53"/>
      <c r="AA84" s="53"/>
      <c r="AB84" s="53"/>
      <c r="AC84" s="53"/>
      <c r="AD84" s="53"/>
      <c r="AE84" s="53"/>
      <c r="AF84" s="53"/>
      <c r="AG84" s="53"/>
      <c r="AH84" s="53"/>
      <c r="AI84" s="53"/>
      <c r="AJ84" s="53"/>
      <c r="AK84" s="53"/>
      <c r="AL84" s="53"/>
      <c r="AM84" s="53"/>
      <c r="AN84" s="53"/>
      <c r="AO84" s="53"/>
      <c r="AP84" s="53"/>
      <c r="AQ84" s="53"/>
      <c r="AR84" s="53"/>
      <c r="AS84" s="53"/>
      <c r="AT84" s="53"/>
      <c r="AU84" s="53"/>
      <c r="AV84" s="53"/>
      <c r="AW84" s="53"/>
      <c r="AX84" s="53"/>
      <c r="AY84" s="53"/>
      <c r="AZ84" s="53"/>
      <c r="BA84" s="53"/>
      <c r="BB84" s="53"/>
      <c r="BC84" s="53"/>
      <c r="BD84" s="53"/>
      <c r="BE84" s="53"/>
      <c r="BF84" s="53"/>
      <c r="BG84" s="53"/>
      <c r="BH84" s="53"/>
      <c r="BI84" s="53"/>
      <c r="BJ84" s="53"/>
      <c r="BK84" s="53"/>
      <c r="BL84" s="53"/>
      <c r="BM84" s="53"/>
      <c r="BN84" s="53"/>
      <c r="BO84" s="53"/>
      <c r="BP84" s="53"/>
      <c r="BQ84" s="53"/>
      <c r="BR84" s="53"/>
      <c r="BS84" s="53"/>
      <c r="BT84" s="53"/>
      <c r="BU84" s="53"/>
      <c r="BV84" s="53"/>
      <c r="CB84"/>
      <c r="CC84"/>
    </row>
    <row r="85" spans="1:81" ht="24" customHeight="1" x14ac:dyDescent="0.2">
      <c r="A85" s="128" t="s">
        <v>164</v>
      </c>
      <c r="B85" s="109" t="s">
        <v>165</v>
      </c>
      <c r="C85" s="96" t="s">
        <v>166</v>
      </c>
      <c r="D85" s="96" t="s">
        <v>167</v>
      </c>
      <c r="E85" s="104" t="s">
        <v>44</v>
      </c>
      <c r="F85" s="104">
        <v>245</v>
      </c>
      <c r="G85" s="99" t="s">
        <v>629</v>
      </c>
      <c r="H85" s="50" t="s">
        <v>168</v>
      </c>
      <c r="I85" s="50" t="s">
        <v>169</v>
      </c>
      <c r="J85" s="18" t="s">
        <v>38</v>
      </c>
      <c r="K85" s="18">
        <v>183</v>
      </c>
      <c r="L85" s="75" t="s">
        <v>630</v>
      </c>
      <c r="M85" s="53"/>
      <c r="N85" s="53"/>
      <c r="O85" s="53"/>
      <c r="P85" s="53"/>
      <c r="Q85" s="53"/>
      <c r="R85" s="53"/>
      <c r="S85" s="53"/>
      <c r="T85" s="53"/>
      <c r="U85" s="53"/>
      <c r="V85" s="53"/>
      <c r="W85" s="53"/>
      <c r="X85" s="53"/>
      <c r="Y85" s="53"/>
      <c r="Z85" s="53"/>
      <c r="AA85" s="53"/>
      <c r="AB85" s="53"/>
      <c r="AC85" s="53"/>
      <c r="AD85" s="53"/>
      <c r="AE85" s="53"/>
      <c r="AF85" s="53"/>
      <c r="AG85" s="53"/>
      <c r="AH85" s="53"/>
      <c r="AI85" s="53"/>
      <c r="AJ85" s="53"/>
      <c r="AK85" s="53"/>
      <c r="AL85" s="53"/>
      <c r="AM85" s="53"/>
      <c r="AN85" s="53"/>
      <c r="AO85" s="53"/>
      <c r="AP85" s="53"/>
      <c r="AQ85" s="53"/>
      <c r="AR85" s="53"/>
      <c r="AS85" s="53"/>
      <c r="AT85" s="53"/>
      <c r="AU85" s="53"/>
      <c r="AV85" s="53"/>
      <c r="AW85" s="53"/>
      <c r="AX85" s="53"/>
      <c r="AY85" s="53"/>
      <c r="AZ85" s="53"/>
      <c r="BA85" s="53"/>
      <c r="BB85" s="53"/>
      <c r="BC85" s="53"/>
      <c r="BD85" s="53"/>
      <c r="BE85" s="53"/>
      <c r="BF85" s="53"/>
      <c r="BG85" s="53"/>
      <c r="BH85" s="53"/>
      <c r="BI85" s="53"/>
      <c r="BJ85" s="53"/>
      <c r="BK85" s="53"/>
      <c r="BL85" s="53"/>
      <c r="BM85" s="53"/>
      <c r="BN85" s="53"/>
      <c r="BO85" s="53"/>
      <c r="BP85" s="53"/>
      <c r="BQ85" s="53"/>
      <c r="BR85" s="53"/>
      <c r="BS85" s="53"/>
      <c r="BT85" s="53"/>
      <c r="BU85" s="53"/>
      <c r="BV85" s="53"/>
      <c r="CB85"/>
      <c r="CC85"/>
    </row>
    <row r="86" spans="1:81" ht="24" customHeight="1" x14ac:dyDescent="0.2">
      <c r="A86" s="128" t="s">
        <v>164</v>
      </c>
      <c r="B86" s="109" t="s">
        <v>165</v>
      </c>
      <c r="C86" s="107"/>
      <c r="D86" s="107"/>
      <c r="E86" s="104"/>
      <c r="F86" s="104">
        <v>245</v>
      </c>
      <c r="G86" s="99"/>
      <c r="H86" s="50" t="s">
        <v>170</v>
      </c>
      <c r="I86" s="50" t="s">
        <v>171</v>
      </c>
      <c r="J86" s="18" t="s">
        <v>44</v>
      </c>
      <c r="K86" s="18">
        <v>183</v>
      </c>
      <c r="L86" s="75" t="s">
        <v>630</v>
      </c>
      <c r="M86" s="53"/>
      <c r="N86" s="53"/>
      <c r="O86" s="53"/>
      <c r="P86" s="53"/>
      <c r="Q86" s="53"/>
      <c r="R86" s="53"/>
      <c r="S86" s="53"/>
      <c r="T86" s="53"/>
      <c r="U86" s="53"/>
      <c r="V86" s="53"/>
      <c r="W86" s="53"/>
      <c r="X86" s="53"/>
      <c r="Y86" s="53"/>
      <c r="Z86" s="53"/>
      <c r="AA86" s="53"/>
      <c r="AB86" s="53"/>
      <c r="AC86" s="53"/>
      <c r="AD86" s="53"/>
      <c r="AE86" s="53"/>
      <c r="AF86" s="53"/>
      <c r="AG86" s="53"/>
      <c r="AH86" s="53"/>
      <c r="AI86" s="53"/>
      <c r="AJ86" s="53"/>
      <c r="AK86" s="53"/>
      <c r="AL86" s="53"/>
      <c r="AM86" s="53"/>
      <c r="AN86" s="53"/>
      <c r="AO86" s="53"/>
      <c r="AP86" s="53"/>
      <c r="AQ86" s="53"/>
      <c r="AR86" s="53"/>
      <c r="AS86" s="53"/>
      <c r="AT86" s="53"/>
      <c r="AU86" s="53"/>
      <c r="AV86" s="53"/>
      <c r="AW86" s="53"/>
      <c r="AX86" s="53"/>
      <c r="AY86" s="53"/>
      <c r="AZ86" s="53"/>
      <c r="BA86" s="53"/>
      <c r="BB86" s="53"/>
      <c r="BC86" s="53"/>
      <c r="BD86" s="53"/>
      <c r="BE86" s="53"/>
      <c r="BF86" s="53"/>
      <c r="BG86" s="53"/>
      <c r="BH86" s="53"/>
      <c r="BI86" s="53"/>
      <c r="BJ86" s="53"/>
      <c r="BK86" s="53"/>
      <c r="BL86" s="53"/>
      <c r="BM86" s="53"/>
      <c r="BN86" s="53"/>
      <c r="BO86" s="53"/>
      <c r="BP86" s="53"/>
      <c r="BQ86" s="53"/>
      <c r="BR86" s="53"/>
      <c r="BS86" s="53"/>
      <c r="BT86" s="53"/>
      <c r="BU86" s="53"/>
      <c r="BV86" s="53"/>
      <c r="CB86"/>
      <c r="CC86"/>
    </row>
    <row r="87" spans="1:81" ht="104" x14ac:dyDescent="0.2">
      <c r="A87" s="128" t="s">
        <v>164</v>
      </c>
      <c r="B87" s="109" t="s">
        <v>165</v>
      </c>
      <c r="C87" s="107"/>
      <c r="D87" s="107"/>
      <c r="E87" s="104"/>
      <c r="F87" s="104">
        <v>245</v>
      </c>
      <c r="G87" s="99"/>
      <c r="H87" s="50" t="s">
        <v>172</v>
      </c>
      <c r="I87" s="50" t="s">
        <v>173</v>
      </c>
      <c r="J87" s="18" t="s">
        <v>44</v>
      </c>
      <c r="K87" s="18">
        <v>62</v>
      </c>
      <c r="L87" s="75" t="s">
        <v>631</v>
      </c>
      <c r="CB87"/>
      <c r="CC87"/>
    </row>
    <row r="88" spans="1:81" ht="24" customHeight="1" x14ac:dyDescent="0.2">
      <c r="A88" s="128" t="s">
        <v>164</v>
      </c>
      <c r="B88" s="109" t="s">
        <v>165</v>
      </c>
      <c r="C88" s="107"/>
      <c r="D88" s="107"/>
      <c r="E88" s="104"/>
      <c r="F88" s="104">
        <v>245</v>
      </c>
      <c r="G88" s="99"/>
      <c r="H88" s="50" t="s">
        <v>174</v>
      </c>
      <c r="I88" s="50" t="s">
        <v>175</v>
      </c>
      <c r="J88" s="17" t="s">
        <v>38</v>
      </c>
      <c r="K88" s="17">
        <v>0.54</v>
      </c>
      <c r="L88" s="75" t="s">
        <v>632</v>
      </c>
      <c r="CB88"/>
      <c r="CC88"/>
    </row>
    <row r="89" spans="1:81" ht="39" x14ac:dyDescent="0.2">
      <c r="A89" s="128" t="s">
        <v>164</v>
      </c>
      <c r="B89" s="109" t="s">
        <v>165</v>
      </c>
      <c r="C89" s="93"/>
      <c r="D89" s="93"/>
      <c r="E89" s="104"/>
      <c r="F89" s="104">
        <v>245</v>
      </c>
      <c r="G89" s="99"/>
      <c r="H89" s="51" t="s">
        <v>176</v>
      </c>
      <c r="I89" s="51" t="s">
        <v>177</v>
      </c>
      <c r="J89" s="17" t="s">
        <v>38</v>
      </c>
      <c r="K89" s="17">
        <v>0.2</v>
      </c>
      <c r="L89" s="17">
        <v>0.7</v>
      </c>
      <c r="CB89"/>
      <c r="CC89"/>
    </row>
    <row r="90" spans="1:81" ht="104" x14ac:dyDescent="0.2">
      <c r="A90" s="128" t="s">
        <v>164</v>
      </c>
      <c r="B90" s="109" t="s">
        <v>178</v>
      </c>
      <c r="C90" s="117" t="s">
        <v>166</v>
      </c>
      <c r="D90" s="117" t="s">
        <v>167</v>
      </c>
      <c r="E90" s="104" t="s">
        <v>44</v>
      </c>
      <c r="F90" s="104">
        <v>412</v>
      </c>
      <c r="G90" s="99" t="s">
        <v>633</v>
      </c>
      <c r="H90" s="50" t="s">
        <v>170</v>
      </c>
      <c r="I90" s="50" t="s">
        <v>171</v>
      </c>
      <c r="J90" s="18" t="s">
        <v>44</v>
      </c>
      <c r="K90" s="18">
        <v>364</v>
      </c>
      <c r="L90" s="75" t="s">
        <v>634</v>
      </c>
      <c r="CB90"/>
      <c r="CC90"/>
    </row>
    <row r="91" spans="1:81" ht="48" customHeight="1" x14ac:dyDescent="0.2">
      <c r="A91" s="128" t="s">
        <v>164</v>
      </c>
      <c r="B91" s="109" t="s">
        <v>178</v>
      </c>
      <c r="C91" s="121"/>
      <c r="D91" s="121"/>
      <c r="E91" s="104"/>
      <c r="F91" s="104"/>
      <c r="G91" s="99"/>
      <c r="H91" s="50" t="s">
        <v>172</v>
      </c>
      <c r="I91" s="50" t="s">
        <v>173</v>
      </c>
      <c r="J91" s="18" t="s">
        <v>44</v>
      </c>
      <c r="K91" s="18">
        <v>48</v>
      </c>
      <c r="L91" s="75" t="s">
        <v>635</v>
      </c>
      <c r="CB91"/>
      <c r="CC91"/>
    </row>
    <row r="92" spans="1:81" ht="104" x14ac:dyDescent="0.2">
      <c r="A92" s="128" t="s">
        <v>164</v>
      </c>
      <c r="B92" s="109" t="s">
        <v>178</v>
      </c>
      <c r="C92" s="121"/>
      <c r="D92" s="121"/>
      <c r="E92" s="104"/>
      <c r="F92" s="104"/>
      <c r="G92" s="99"/>
      <c r="H92" s="50" t="s">
        <v>168</v>
      </c>
      <c r="I92" s="50" t="s">
        <v>169</v>
      </c>
      <c r="J92" s="18" t="s">
        <v>38</v>
      </c>
      <c r="K92" s="18">
        <v>364</v>
      </c>
      <c r="L92" s="75" t="s">
        <v>634</v>
      </c>
      <c r="CB92"/>
      <c r="CC92"/>
    </row>
    <row r="93" spans="1:81" ht="48" customHeight="1" x14ac:dyDescent="0.2">
      <c r="A93" s="128" t="s">
        <v>164</v>
      </c>
      <c r="B93" s="109" t="s">
        <v>178</v>
      </c>
      <c r="C93" s="121"/>
      <c r="D93" s="121"/>
      <c r="E93" s="104"/>
      <c r="F93" s="104"/>
      <c r="G93" s="99"/>
      <c r="H93" s="50" t="s">
        <v>174</v>
      </c>
      <c r="I93" s="50" t="s">
        <v>175</v>
      </c>
      <c r="J93" s="17" t="s">
        <v>38</v>
      </c>
      <c r="K93" s="17">
        <v>0.54</v>
      </c>
      <c r="L93" s="75" t="s">
        <v>632</v>
      </c>
      <c r="CB93"/>
      <c r="CC93"/>
    </row>
    <row r="94" spans="1:81" ht="39" x14ac:dyDescent="0.2">
      <c r="A94" s="128" t="s">
        <v>164</v>
      </c>
      <c r="B94" s="109" t="s">
        <v>178</v>
      </c>
      <c r="C94" s="121"/>
      <c r="D94" s="121"/>
      <c r="E94" s="104"/>
      <c r="F94" s="104"/>
      <c r="G94" s="99"/>
      <c r="H94" s="51" t="s">
        <v>176</v>
      </c>
      <c r="I94" s="51" t="s">
        <v>177</v>
      </c>
      <c r="J94" s="17" t="s">
        <v>38</v>
      </c>
      <c r="K94" s="17">
        <v>0.2</v>
      </c>
      <c r="L94" s="17">
        <v>0.7</v>
      </c>
      <c r="CB94"/>
      <c r="CC94"/>
    </row>
    <row r="95" spans="1:81" ht="24" customHeight="1" x14ac:dyDescent="0.2">
      <c r="A95" s="128" t="s">
        <v>164</v>
      </c>
      <c r="B95" s="109" t="s">
        <v>179</v>
      </c>
      <c r="C95" s="117" t="s">
        <v>166</v>
      </c>
      <c r="D95" s="117" t="s">
        <v>167</v>
      </c>
      <c r="E95" s="104" t="s">
        <v>44</v>
      </c>
      <c r="F95" s="104">
        <v>298</v>
      </c>
      <c r="G95" s="99" t="s">
        <v>636</v>
      </c>
      <c r="H95" s="50" t="s">
        <v>168</v>
      </c>
      <c r="I95" s="50" t="s">
        <v>169</v>
      </c>
      <c r="J95" s="18" t="s">
        <v>38</v>
      </c>
      <c r="K95" s="18">
        <v>212</v>
      </c>
      <c r="L95" s="75" t="s">
        <v>637</v>
      </c>
      <c r="CB95"/>
      <c r="CC95"/>
    </row>
    <row r="96" spans="1:81" ht="24" customHeight="1" x14ac:dyDescent="0.2">
      <c r="A96" s="128" t="s">
        <v>164</v>
      </c>
      <c r="B96" s="109" t="s">
        <v>179</v>
      </c>
      <c r="C96" s="117"/>
      <c r="D96" s="117"/>
      <c r="E96" s="104"/>
      <c r="F96" s="104">
        <v>298</v>
      </c>
      <c r="G96" s="99"/>
      <c r="H96" s="50" t="s">
        <v>170</v>
      </c>
      <c r="I96" s="50" t="s">
        <v>171</v>
      </c>
      <c r="J96" s="18" t="s">
        <v>44</v>
      </c>
      <c r="K96" s="18">
        <v>212</v>
      </c>
      <c r="L96" s="75" t="s">
        <v>637</v>
      </c>
      <c r="CB96"/>
      <c r="CC96"/>
    </row>
    <row r="97" spans="1:81" ht="104" x14ac:dyDescent="0.2">
      <c r="A97" s="128" t="s">
        <v>164</v>
      </c>
      <c r="B97" s="109" t="s">
        <v>179</v>
      </c>
      <c r="C97" s="117"/>
      <c r="D97" s="117"/>
      <c r="E97" s="104"/>
      <c r="F97" s="104">
        <v>298</v>
      </c>
      <c r="G97" s="99"/>
      <c r="H97" s="50" t="s">
        <v>172</v>
      </c>
      <c r="I97" s="50" t="s">
        <v>173</v>
      </c>
      <c r="J97" s="18" t="s">
        <v>44</v>
      </c>
      <c r="K97" s="18">
        <v>86</v>
      </c>
      <c r="L97" s="75" t="s">
        <v>638</v>
      </c>
      <c r="CB97"/>
      <c r="CC97"/>
    </row>
    <row r="98" spans="1:81" ht="48" customHeight="1" x14ac:dyDescent="0.2">
      <c r="A98" s="128" t="s">
        <v>164</v>
      </c>
      <c r="B98" s="109" t="s">
        <v>179</v>
      </c>
      <c r="C98" s="117"/>
      <c r="D98" s="117"/>
      <c r="E98" s="104"/>
      <c r="F98" s="104">
        <v>298</v>
      </c>
      <c r="G98" s="99"/>
      <c r="H98" s="50" t="s">
        <v>174</v>
      </c>
      <c r="I98" s="50" t="s">
        <v>175</v>
      </c>
      <c r="J98" s="17" t="s">
        <v>38</v>
      </c>
      <c r="K98" s="17">
        <v>0.54</v>
      </c>
      <c r="L98" s="75" t="s">
        <v>632</v>
      </c>
      <c r="CB98"/>
      <c r="CC98"/>
    </row>
    <row r="99" spans="1:81" ht="39" x14ac:dyDescent="0.2">
      <c r="A99" s="128" t="s">
        <v>164</v>
      </c>
      <c r="B99" s="109" t="s">
        <v>179</v>
      </c>
      <c r="C99" s="117"/>
      <c r="D99" s="117"/>
      <c r="E99" s="104"/>
      <c r="F99" s="104">
        <v>298</v>
      </c>
      <c r="G99" s="99"/>
      <c r="H99" s="51" t="s">
        <v>176</v>
      </c>
      <c r="I99" s="51" t="s">
        <v>177</v>
      </c>
      <c r="J99" s="17" t="s">
        <v>38</v>
      </c>
      <c r="K99" s="17">
        <v>0.2</v>
      </c>
      <c r="L99" s="17">
        <v>0.7</v>
      </c>
      <c r="CB99"/>
      <c r="CC99"/>
    </row>
    <row r="100" spans="1:81" ht="104" x14ac:dyDescent="0.2">
      <c r="A100" s="128" t="s">
        <v>164</v>
      </c>
      <c r="B100" s="109" t="s">
        <v>180</v>
      </c>
      <c r="C100" s="117" t="s">
        <v>166</v>
      </c>
      <c r="D100" s="117" t="s">
        <v>167</v>
      </c>
      <c r="E100" s="104" t="s">
        <v>44</v>
      </c>
      <c r="F100" s="104">
        <v>332</v>
      </c>
      <c r="G100" s="111" t="s">
        <v>639</v>
      </c>
      <c r="H100" s="50" t="s">
        <v>168</v>
      </c>
      <c r="I100" s="50" t="s">
        <v>169</v>
      </c>
      <c r="J100" s="18" t="s">
        <v>38</v>
      </c>
      <c r="K100" s="18">
        <v>257</v>
      </c>
      <c r="L100" s="75" t="s">
        <v>640</v>
      </c>
      <c r="CB100"/>
      <c r="CC100"/>
    </row>
    <row r="101" spans="1:81" ht="104" x14ac:dyDescent="0.2">
      <c r="A101" s="128" t="s">
        <v>164</v>
      </c>
      <c r="B101" s="109" t="s">
        <v>180</v>
      </c>
      <c r="C101" s="117"/>
      <c r="D101" s="117"/>
      <c r="E101" s="104"/>
      <c r="F101" s="104">
        <v>332</v>
      </c>
      <c r="G101" s="103"/>
      <c r="H101" s="50" t="s">
        <v>170</v>
      </c>
      <c r="I101" s="50" t="s">
        <v>171</v>
      </c>
      <c r="J101" s="18" t="s">
        <v>44</v>
      </c>
      <c r="K101" s="18">
        <v>257</v>
      </c>
      <c r="L101" s="75" t="s">
        <v>640</v>
      </c>
      <c r="CB101"/>
      <c r="CC101"/>
    </row>
    <row r="102" spans="1:81" ht="104" x14ac:dyDescent="0.2">
      <c r="A102" s="128" t="s">
        <v>164</v>
      </c>
      <c r="B102" s="109" t="s">
        <v>180</v>
      </c>
      <c r="C102" s="117"/>
      <c r="D102" s="117"/>
      <c r="E102" s="104"/>
      <c r="F102" s="104">
        <v>332</v>
      </c>
      <c r="G102" s="103"/>
      <c r="H102" s="50" t="s">
        <v>172</v>
      </c>
      <c r="I102" s="50" t="s">
        <v>173</v>
      </c>
      <c r="J102" s="18" t="s">
        <v>44</v>
      </c>
      <c r="K102" s="18">
        <v>75</v>
      </c>
      <c r="L102" s="75" t="s">
        <v>641</v>
      </c>
      <c r="CB102"/>
      <c r="CC102"/>
    </row>
    <row r="103" spans="1:81" ht="104" x14ac:dyDescent="0.2">
      <c r="A103" s="128" t="s">
        <v>164</v>
      </c>
      <c r="B103" s="109" t="s">
        <v>180</v>
      </c>
      <c r="C103" s="117"/>
      <c r="D103" s="117"/>
      <c r="E103" s="104"/>
      <c r="F103" s="104">
        <v>332</v>
      </c>
      <c r="G103" s="103"/>
      <c r="H103" s="50" t="s">
        <v>174</v>
      </c>
      <c r="I103" s="50" t="s">
        <v>175</v>
      </c>
      <c r="J103" s="17" t="s">
        <v>38</v>
      </c>
      <c r="K103" s="17">
        <v>0.54</v>
      </c>
      <c r="L103" s="75" t="s">
        <v>632</v>
      </c>
      <c r="CB103"/>
      <c r="CC103"/>
    </row>
    <row r="104" spans="1:81" ht="39" x14ac:dyDescent="0.2">
      <c r="A104" s="128" t="s">
        <v>164</v>
      </c>
      <c r="B104" s="109" t="s">
        <v>180</v>
      </c>
      <c r="C104" s="117"/>
      <c r="D104" s="117"/>
      <c r="E104" s="104"/>
      <c r="F104" s="104">
        <v>332</v>
      </c>
      <c r="G104" s="110"/>
      <c r="H104" s="51" t="s">
        <v>176</v>
      </c>
      <c r="I104" s="51" t="s">
        <v>177</v>
      </c>
      <c r="J104" s="17" t="s">
        <v>38</v>
      </c>
      <c r="K104" s="17">
        <v>0.2</v>
      </c>
      <c r="L104" s="17">
        <v>0.7</v>
      </c>
      <c r="CB104"/>
      <c r="CC104"/>
    </row>
    <row r="105" spans="1:81" ht="26" x14ac:dyDescent="0.2">
      <c r="A105" s="128" t="s">
        <v>164</v>
      </c>
      <c r="B105" s="80" t="s">
        <v>181</v>
      </c>
      <c r="C105" s="60" t="s">
        <v>166</v>
      </c>
      <c r="D105" s="60" t="s">
        <v>167</v>
      </c>
      <c r="E105" s="18" t="s">
        <v>44</v>
      </c>
      <c r="F105" s="18">
        <v>1584</v>
      </c>
      <c r="G105" s="18">
        <v>1569</v>
      </c>
      <c r="H105" s="50" t="s">
        <v>182</v>
      </c>
      <c r="I105" s="50" t="s">
        <v>183</v>
      </c>
      <c r="J105" s="18" t="s">
        <v>44</v>
      </c>
      <c r="K105" s="18">
        <v>1584</v>
      </c>
      <c r="L105" s="18">
        <v>1569</v>
      </c>
      <c r="CB105"/>
      <c r="CC105"/>
    </row>
    <row r="106" spans="1:81" ht="117" x14ac:dyDescent="0.2">
      <c r="A106" s="128" t="s">
        <v>164</v>
      </c>
      <c r="B106" s="109" t="s">
        <v>184</v>
      </c>
      <c r="C106" s="117" t="s">
        <v>166</v>
      </c>
      <c r="D106" s="117" t="s">
        <v>167</v>
      </c>
      <c r="E106" s="104" t="s">
        <v>44</v>
      </c>
      <c r="F106" s="104">
        <v>2871</v>
      </c>
      <c r="G106" s="99" t="s">
        <v>642</v>
      </c>
      <c r="H106" s="50" t="s">
        <v>168</v>
      </c>
      <c r="I106" s="50" t="s">
        <v>169</v>
      </c>
      <c r="J106" s="18" t="s">
        <v>38</v>
      </c>
      <c r="K106" s="18">
        <v>1016</v>
      </c>
      <c r="L106" s="75" t="s">
        <v>643</v>
      </c>
      <c r="CB106"/>
      <c r="CC106"/>
    </row>
    <row r="107" spans="1:81" ht="104" x14ac:dyDescent="0.2">
      <c r="A107" s="128" t="s">
        <v>164</v>
      </c>
      <c r="B107" s="109" t="s">
        <v>184</v>
      </c>
      <c r="C107" s="121"/>
      <c r="D107" s="121"/>
      <c r="E107" s="104"/>
      <c r="F107" s="104"/>
      <c r="G107" s="99"/>
      <c r="H107" s="50" t="s">
        <v>185</v>
      </c>
      <c r="I107" s="50" t="s">
        <v>186</v>
      </c>
      <c r="J107" s="18" t="s">
        <v>44</v>
      </c>
      <c r="K107" s="18">
        <v>2871</v>
      </c>
      <c r="L107" s="75" t="s">
        <v>642</v>
      </c>
      <c r="CB107"/>
      <c r="CC107"/>
    </row>
    <row r="108" spans="1:81" ht="104" x14ac:dyDescent="0.2">
      <c r="A108" s="128" t="s">
        <v>164</v>
      </c>
      <c r="B108" s="109" t="s">
        <v>184</v>
      </c>
      <c r="C108" s="121"/>
      <c r="D108" s="121"/>
      <c r="E108" s="104"/>
      <c r="F108" s="104"/>
      <c r="G108" s="99"/>
      <c r="H108" s="50" t="s">
        <v>174</v>
      </c>
      <c r="I108" s="50" t="s">
        <v>175</v>
      </c>
      <c r="J108" s="17" t="s">
        <v>38</v>
      </c>
      <c r="K108" s="17">
        <v>0.54</v>
      </c>
      <c r="L108" s="75" t="s">
        <v>632</v>
      </c>
      <c r="CB108"/>
      <c r="CC108"/>
    </row>
    <row r="109" spans="1:81" ht="104" x14ac:dyDescent="0.2">
      <c r="A109" s="128" t="s">
        <v>164</v>
      </c>
      <c r="B109" s="109" t="s">
        <v>184</v>
      </c>
      <c r="C109" s="121"/>
      <c r="D109" s="121"/>
      <c r="E109" s="104"/>
      <c r="F109" s="104"/>
      <c r="G109" s="99"/>
      <c r="H109" s="50" t="s">
        <v>187</v>
      </c>
      <c r="I109" s="50" t="s">
        <v>188</v>
      </c>
      <c r="J109" s="17" t="s">
        <v>44</v>
      </c>
      <c r="K109" s="17">
        <v>0.77</v>
      </c>
      <c r="L109" s="75" t="s">
        <v>644</v>
      </c>
      <c r="CB109"/>
      <c r="CC109"/>
    </row>
    <row r="110" spans="1:81" ht="39" x14ac:dyDescent="0.2">
      <c r="A110" s="128" t="s">
        <v>164</v>
      </c>
      <c r="B110" s="109" t="s">
        <v>184</v>
      </c>
      <c r="C110" s="121"/>
      <c r="D110" s="121"/>
      <c r="E110" s="104"/>
      <c r="F110" s="104"/>
      <c r="G110" s="99"/>
      <c r="H110" s="50" t="s">
        <v>189</v>
      </c>
      <c r="I110" s="50" t="s">
        <v>190</v>
      </c>
      <c r="J110" s="17" t="s">
        <v>38</v>
      </c>
      <c r="K110" s="17">
        <v>1</v>
      </c>
      <c r="L110" s="17">
        <v>1</v>
      </c>
      <c r="CB110"/>
      <c r="CC110"/>
    </row>
    <row r="111" spans="1:81" ht="39" x14ac:dyDescent="0.2">
      <c r="A111" s="128" t="s">
        <v>164</v>
      </c>
      <c r="B111" s="109" t="s">
        <v>184</v>
      </c>
      <c r="C111" s="121"/>
      <c r="D111" s="121"/>
      <c r="E111" s="104"/>
      <c r="F111" s="104"/>
      <c r="G111" s="99"/>
      <c r="H111" s="51" t="s">
        <v>176</v>
      </c>
      <c r="I111" s="51" t="s">
        <v>177</v>
      </c>
      <c r="J111" s="17" t="s">
        <v>38</v>
      </c>
      <c r="K111" s="17">
        <v>0.2</v>
      </c>
      <c r="L111" s="17">
        <v>0.7</v>
      </c>
      <c r="CB111"/>
      <c r="CC111"/>
    </row>
    <row r="112" spans="1:81" ht="39" x14ac:dyDescent="0.2">
      <c r="A112" s="128" t="s">
        <v>164</v>
      </c>
      <c r="B112" s="109" t="s">
        <v>184</v>
      </c>
      <c r="C112" s="121"/>
      <c r="D112" s="121"/>
      <c r="E112" s="104"/>
      <c r="F112" s="104"/>
      <c r="G112" s="99"/>
      <c r="H112" s="70" t="s">
        <v>191</v>
      </c>
      <c r="I112" s="70" t="s">
        <v>192</v>
      </c>
      <c r="J112" s="17" t="s">
        <v>38</v>
      </c>
      <c r="K112" s="17" t="s">
        <v>193</v>
      </c>
      <c r="L112" s="17">
        <v>0.8</v>
      </c>
      <c r="CB112"/>
      <c r="CC112"/>
    </row>
    <row r="113" spans="1:81" ht="26" x14ac:dyDescent="0.2">
      <c r="A113" s="128" t="s">
        <v>164</v>
      </c>
      <c r="B113" s="109" t="s">
        <v>184</v>
      </c>
      <c r="C113" s="121"/>
      <c r="D113" s="121"/>
      <c r="E113" s="104"/>
      <c r="F113" s="104"/>
      <c r="G113" s="108"/>
      <c r="H113" s="70" t="s">
        <v>194</v>
      </c>
      <c r="I113" s="70" t="s">
        <v>195</v>
      </c>
      <c r="J113" s="17" t="s">
        <v>38</v>
      </c>
      <c r="K113" s="17" t="s">
        <v>196</v>
      </c>
      <c r="L113" s="17">
        <v>0.8</v>
      </c>
      <c r="CB113"/>
      <c r="CC113"/>
    </row>
    <row r="114" spans="1:81" ht="39" x14ac:dyDescent="0.2">
      <c r="A114" s="128" t="s">
        <v>164</v>
      </c>
      <c r="B114" s="109" t="s">
        <v>184</v>
      </c>
      <c r="C114" s="121"/>
      <c r="D114" s="121"/>
      <c r="E114" s="104"/>
      <c r="F114" s="104"/>
      <c r="G114" s="99"/>
      <c r="H114" s="70" t="s">
        <v>197</v>
      </c>
      <c r="I114" s="70" t="s">
        <v>198</v>
      </c>
      <c r="J114" s="17" t="s">
        <v>38</v>
      </c>
      <c r="K114" s="17" t="s">
        <v>199</v>
      </c>
      <c r="L114" s="17">
        <v>1</v>
      </c>
      <c r="CB114"/>
      <c r="CC114"/>
    </row>
    <row r="115" spans="1:81" x14ac:dyDescent="0.2">
      <c r="A115" s="128" t="s">
        <v>164</v>
      </c>
      <c r="B115" s="132" t="s">
        <v>200</v>
      </c>
      <c r="C115" s="60" t="s">
        <v>201</v>
      </c>
      <c r="D115" s="60" t="s">
        <v>202</v>
      </c>
      <c r="E115" s="18" t="s">
        <v>38</v>
      </c>
      <c r="F115" s="17">
        <v>1</v>
      </c>
      <c r="G115" s="61">
        <v>0.95</v>
      </c>
      <c r="H115" s="121"/>
      <c r="I115" s="121"/>
      <c r="J115" s="121"/>
      <c r="K115" s="121"/>
      <c r="L115" s="121"/>
      <c r="CB115"/>
      <c r="CC115"/>
    </row>
    <row r="116" spans="1:81" ht="52" x14ac:dyDescent="0.2">
      <c r="A116" s="128" t="s">
        <v>164</v>
      </c>
      <c r="B116" s="132" t="s">
        <v>200</v>
      </c>
      <c r="C116" s="135" t="s">
        <v>203</v>
      </c>
      <c r="D116" s="135" t="s">
        <v>204</v>
      </c>
      <c r="E116" s="92" t="s">
        <v>38</v>
      </c>
      <c r="F116" s="92" t="s">
        <v>205</v>
      </c>
      <c r="G116" s="89" t="s">
        <v>206</v>
      </c>
      <c r="H116" s="50" t="s">
        <v>207</v>
      </c>
      <c r="I116" s="50" t="s">
        <v>208</v>
      </c>
      <c r="J116" s="17" t="s">
        <v>38</v>
      </c>
      <c r="K116" s="17">
        <v>1</v>
      </c>
      <c r="L116" s="17">
        <v>1</v>
      </c>
      <c r="M116" s="53"/>
      <c r="N116" s="53"/>
      <c r="O116" s="53"/>
      <c r="P116" s="53"/>
      <c r="Q116" s="53"/>
      <c r="R116" s="53"/>
      <c r="S116" s="53"/>
      <c r="T116" s="53"/>
      <c r="U116" s="53"/>
      <c r="V116" s="53"/>
      <c r="W116" s="53"/>
      <c r="X116" s="53"/>
      <c r="Y116" s="53"/>
      <c r="Z116" s="53"/>
      <c r="AA116" s="53"/>
      <c r="AB116" s="53"/>
      <c r="AC116" s="53"/>
      <c r="AD116" s="53"/>
      <c r="AE116" s="53"/>
      <c r="AF116" s="53"/>
      <c r="AG116" s="53"/>
      <c r="AH116" s="53"/>
      <c r="AI116" s="53"/>
      <c r="AJ116" s="53"/>
      <c r="AK116" s="53"/>
      <c r="AL116" s="53"/>
      <c r="AM116" s="53"/>
      <c r="AN116" s="53"/>
      <c r="AO116" s="53"/>
      <c r="AP116" s="53"/>
      <c r="AQ116" s="53"/>
      <c r="AR116" s="53"/>
      <c r="AS116" s="53"/>
      <c r="AT116" s="53"/>
      <c r="AU116" s="53"/>
      <c r="AV116" s="53"/>
      <c r="AW116" s="53"/>
      <c r="AX116" s="53"/>
      <c r="AY116" s="53"/>
      <c r="AZ116" s="53"/>
      <c r="BA116" s="53"/>
      <c r="BB116" s="53"/>
      <c r="BC116" s="53"/>
      <c r="BD116" s="53"/>
      <c r="BE116" s="53"/>
      <c r="BF116" s="53"/>
      <c r="BG116" s="53"/>
      <c r="BH116" s="53"/>
      <c r="BI116" s="53"/>
      <c r="BJ116" s="53"/>
      <c r="BK116" s="53"/>
      <c r="BL116" s="53"/>
      <c r="BM116" s="53"/>
      <c r="BN116" s="53"/>
      <c r="BO116" s="53"/>
      <c r="BP116" s="53"/>
      <c r="BQ116" s="53"/>
      <c r="BR116" s="53"/>
      <c r="BS116" s="53"/>
      <c r="BT116" s="53"/>
      <c r="BU116" s="53"/>
      <c r="BV116" s="53"/>
      <c r="BW116" s="53"/>
      <c r="BX116" s="53"/>
      <c r="BY116" s="53"/>
      <c r="BZ116" s="53"/>
      <c r="CB116"/>
      <c r="CC116"/>
    </row>
    <row r="117" spans="1:81" x14ac:dyDescent="0.2">
      <c r="A117" s="128" t="s">
        <v>164</v>
      </c>
      <c r="B117" s="132" t="s">
        <v>200</v>
      </c>
      <c r="C117" s="136"/>
      <c r="D117" s="136"/>
      <c r="E117" s="172"/>
      <c r="F117" s="172"/>
      <c r="G117" s="112"/>
      <c r="H117" s="70" t="s">
        <v>209</v>
      </c>
      <c r="I117" s="71" t="s">
        <v>210</v>
      </c>
      <c r="J117" s="17" t="s">
        <v>38</v>
      </c>
      <c r="K117" s="17"/>
      <c r="L117" s="17"/>
      <c r="M117" s="53"/>
      <c r="N117" s="53"/>
      <c r="O117" s="53"/>
      <c r="P117" s="53"/>
      <c r="Q117" s="53"/>
      <c r="R117" s="53"/>
      <c r="S117" s="53"/>
      <c r="T117" s="53"/>
      <c r="U117" s="53"/>
      <c r="V117" s="53"/>
      <c r="W117" s="53"/>
      <c r="X117" s="53"/>
      <c r="Y117" s="53"/>
      <c r="Z117" s="53"/>
      <c r="AA117" s="53"/>
      <c r="AB117" s="53"/>
      <c r="AC117" s="53"/>
      <c r="AD117" s="53"/>
      <c r="AE117" s="53"/>
      <c r="AF117" s="53"/>
      <c r="AG117" s="53"/>
      <c r="AH117" s="53"/>
      <c r="AI117" s="53"/>
      <c r="AJ117" s="53"/>
      <c r="AK117" s="53"/>
      <c r="AL117" s="53"/>
      <c r="AM117" s="53"/>
      <c r="AN117" s="53"/>
      <c r="AO117" s="53"/>
      <c r="AP117" s="53"/>
      <c r="AQ117" s="53"/>
      <c r="AR117" s="53"/>
      <c r="AS117" s="53"/>
      <c r="AT117" s="53"/>
      <c r="AU117" s="53"/>
      <c r="AV117" s="53"/>
      <c r="AW117" s="53"/>
      <c r="AX117" s="53"/>
      <c r="AY117" s="53"/>
      <c r="AZ117" s="53"/>
      <c r="BA117" s="53"/>
      <c r="BB117" s="53"/>
      <c r="BC117" s="53"/>
      <c r="BD117" s="53"/>
      <c r="BE117" s="53"/>
      <c r="BF117" s="53"/>
      <c r="BG117" s="53"/>
      <c r="BH117" s="53"/>
      <c r="BI117" s="53"/>
      <c r="BJ117" s="53"/>
      <c r="BK117" s="53"/>
      <c r="BL117" s="53"/>
      <c r="BM117" s="53"/>
      <c r="BN117" s="53"/>
      <c r="BO117" s="53"/>
      <c r="BP117" s="53"/>
      <c r="BQ117" s="53"/>
      <c r="BR117" s="53"/>
      <c r="BS117" s="53"/>
      <c r="BT117" s="53"/>
      <c r="BU117" s="53"/>
      <c r="BV117" s="53"/>
      <c r="BW117" s="53"/>
      <c r="BX117" s="53"/>
      <c r="BY117" s="53"/>
      <c r="BZ117" s="53"/>
      <c r="CB117"/>
      <c r="CC117"/>
    </row>
    <row r="118" spans="1:81" ht="52" x14ac:dyDescent="0.2">
      <c r="A118" s="128" t="s">
        <v>164</v>
      </c>
      <c r="B118" s="132" t="s">
        <v>200</v>
      </c>
      <c r="C118" s="52" t="s">
        <v>211</v>
      </c>
      <c r="D118" s="52" t="s">
        <v>212</v>
      </c>
      <c r="E118" s="62" t="s">
        <v>38</v>
      </c>
      <c r="F118" s="62">
        <v>1</v>
      </c>
      <c r="G118" s="62">
        <v>1</v>
      </c>
      <c r="H118" s="121"/>
      <c r="I118" s="121"/>
      <c r="J118" s="121"/>
      <c r="K118" s="121"/>
      <c r="L118" s="121"/>
      <c r="M118" s="53"/>
      <c r="N118" s="53"/>
      <c r="O118" s="53"/>
      <c r="P118" s="53"/>
      <c r="Q118" s="53"/>
      <c r="R118" s="53"/>
      <c r="S118" s="53"/>
      <c r="T118" s="53"/>
      <c r="U118" s="53"/>
      <c r="V118" s="53"/>
      <c r="W118" s="53"/>
      <c r="X118" s="53"/>
      <c r="Y118" s="53"/>
      <c r="Z118" s="53"/>
      <c r="AA118" s="53"/>
      <c r="AB118" s="53"/>
      <c r="AC118" s="53"/>
      <c r="AD118" s="53"/>
      <c r="AE118" s="53"/>
      <c r="AF118" s="53"/>
      <c r="AG118" s="53"/>
      <c r="AH118" s="53"/>
      <c r="AI118" s="53"/>
      <c r="AJ118" s="53"/>
      <c r="AK118" s="53"/>
      <c r="AL118" s="53"/>
      <c r="AM118" s="53"/>
      <c r="AN118" s="53"/>
      <c r="AO118" s="53"/>
      <c r="AP118" s="53"/>
      <c r="AQ118" s="53"/>
      <c r="AR118" s="53"/>
      <c r="AS118" s="53"/>
      <c r="AT118" s="53"/>
      <c r="AU118" s="53"/>
      <c r="AV118" s="53"/>
      <c r="AW118" s="53"/>
      <c r="AX118" s="53"/>
      <c r="AY118" s="53"/>
      <c r="AZ118" s="53"/>
      <c r="BA118" s="53"/>
      <c r="BB118" s="53"/>
      <c r="BC118" s="53"/>
      <c r="BD118" s="53"/>
      <c r="BE118" s="53"/>
      <c r="BF118" s="53"/>
      <c r="BG118" s="53"/>
      <c r="BH118" s="53"/>
      <c r="BI118" s="53"/>
      <c r="BJ118" s="53"/>
      <c r="BK118" s="53"/>
      <c r="BL118" s="53"/>
      <c r="BM118" s="53"/>
      <c r="BN118" s="53"/>
      <c r="BO118" s="53"/>
      <c r="BP118" s="53"/>
      <c r="BQ118" s="53"/>
      <c r="BR118" s="53"/>
      <c r="BS118" s="53"/>
      <c r="BT118" s="53"/>
      <c r="BU118" s="53"/>
      <c r="BV118" s="53"/>
      <c r="BW118" s="53"/>
      <c r="BX118" s="53"/>
      <c r="BY118" s="53"/>
      <c r="BZ118" s="53"/>
      <c r="CB118"/>
      <c r="CC118"/>
    </row>
    <row r="119" spans="1:81" ht="39" x14ac:dyDescent="0.2">
      <c r="A119" s="128" t="s">
        <v>164</v>
      </c>
      <c r="B119" s="132" t="s">
        <v>200</v>
      </c>
      <c r="C119" s="52" t="s">
        <v>213</v>
      </c>
      <c r="D119" s="52" t="s">
        <v>214</v>
      </c>
      <c r="E119" s="59" t="s">
        <v>38</v>
      </c>
      <c r="F119" s="59">
        <v>26</v>
      </c>
      <c r="G119" s="59">
        <v>18</v>
      </c>
      <c r="H119" s="50" t="s">
        <v>215</v>
      </c>
      <c r="I119" s="50" t="s">
        <v>216</v>
      </c>
      <c r="J119" s="17" t="s">
        <v>38</v>
      </c>
      <c r="K119" s="17">
        <v>1</v>
      </c>
      <c r="L119" s="17">
        <v>1</v>
      </c>
      <c r="M119" s="53"/>
      <c r="N119" s="53"/>
      <c r="O119" s="53"/>
      <c r="P119" s="53"/>
      <c r="Q119" s="53"/>
      <c r="R119" s="53"/>
      <c r="S119" s="53"/>
      <c r="T119" s="53"/>
      <c r="U119" s="53"/>
      <c r="V119" s="53"/>
      <c r="W119" s="53"/>
      <c r="X119" s="53"/>
      <c r="Y119" s="53"/>
      <c r="Z119" s="53"/>
      <c r="AA119" s="53"/>
      <c r="AB119" s="53"/>
      <c r="AC119" s="53"/>
      <c r="AD119" s="53"/>
      <c r="AE119" s="53"/>
      <c r="AF119" s="53"/>
      <c r="AG119" s="53"/>
      <c r="AH119" s="53"/>
      <c r="AI119" s="53"/>
      <c r="AJ119" s="53"/>
      <c r="AK119" s="53"/>
      <c r="AL119" s="53"/>
      <c r="AM119" s="53"/>
      <c r="AN119" s="53"/>
      <c r="AO119" s="53"/>
      <c r="AP119" s="53"/>
      <c r="AQ119" s="53"/>
      <c r="AR119" s="53"/>
      <c r="AS119" s="53"/>
      <c r="AT119" s="53"/>
      <c r="AU119" s="53"/>
      <c r="AV119" s="53"/>
      <c r="AW119" s="53"/>
      <c r="AX119" s="53"/>
      <c r="AY119" s="53"/>
      <c r="AZ119" s="53"/>
      <c r="BA119" s="53"/>
      <c r="BB119" s="53"/>
      <c r="BC119" s="53"/>
      <c r="BD119" s="53"/>
      <c r="BE119" s="53"/>
      <c r="BF119" s="53"/>
      <c r="BG119" s="53"/>
      <c r="BH119" s="53"/>
      <c r="BI119" s="53"/>
      <c r="BJ119" s="53"/>
      <c r="BK119" s="53"/>
      <c r="BL119" s="53"/>
      <c r="BM119" s="53"/>
      <c r="BN119" s="53"/>
      <c r="BO119" s="53"/>
      <c r="BP119" s="53"/>
      <c r="BQ119" s="53"/>
      <c r="BR119" s="53"/>
      <c r="BS119" s="53"/>
      <c r="BT119" s="53"/>
      <c r="BU119" s="53"/>
      <c r="BV119" s="53"/>
      <c r="BW119" s="53"/>
      <c r="BX119" s="53"/>
      <c r="BY119" s="53"/>
      <c r="BZ119" s="53"/>
      <c r="CB119"/>
      <c r="CC119"/>
    </row>
    <row r="120" spans="1:81" ht="26" x14ac:dyDescent="0.2">
      <c r="A120" s="128" t="s">
        <v>164</v>
      </c>
      <c r="B120" s="132" t="s">
        <v>200</v>
      </c>
      <c r="C120" s="52" t="s">
        <v>217</v>
      </c>
      <c r="D120" s="52" t="s">
        <v>218</v>
      </c>
      <c r="E120" s="59" t="s">
        <v>38</v>
      </c>
      <c r="F120" s="59">
        <v>1265</v>
      </c>
      <c r="G120" s="74">
        <v>1186</v>
      </c>
      <c r="H120" s="121"/>
      <c r="I120" s="121"/>
      <c r="J120" s="121"/>
      <c r="K120" s="121"/>
      <c r="L120" s="121"/>
      <c r="M120" s="53"/>
      <c r="N120" s="53"/>
      <c r="O120" s="53"/>
      <c r="P120" s="53"/>
      <c r="Q120" s="53"/>
      <c r="R120" s="53"/>
      <c r="S120" s="53"/>
      <c r="T120" s="53"/>
      <c r="U120" s="53"/>
      <c r="V120" s="53"/>
      <c r="W120" s="53"/>
      <c r="X120" s="53"/>
      <c r="Y120" s="53"/>
      <c r="Z120" s="53"/>
      <c r="AA120" s="53"/>
      <c r="AB120" s="53"/>
      <c r="AC120" s="53"/>
      <c r="AD120" s="53"/>
      <c r="AE120" s="53"/>
      <c r="AF120" s="53"/>
      <c r="AG120" s="53"/>
      <c r="AH120" s="53"/>
      <c r="AI120" s="53"/>
      <c r="AJ120" s="53"/>
      <c r="AK120" s="53"/>
      <c r="AL120" s="53"/>
      <c r="AM120" s="53"/>
      <c r="AN120" s="53"/>
      <c r="AO120" s="53"/>
      <c r="AP120" s="53"/>
      <c r="AQ120" s="53"/>
      <c r="AR120" s="53"/>
      <c r="AS120" s="53"/>
      <c r="AT120" s="53"/>
      <c r="AU120" s="53"/>
      <c r="AV120" s="53"/>
      <c r="AW120" s="53"/>
      <c r="AX120" s="53"/>
      <c r="AY120" s="53"/>
      <c r="AZ120" s="53"/>
      <c r="BA120" s="53"/>
      <c r="BB120" s="53"/>
      <c r="BC120" s="53"/>
      <c r="BD120" s="53"/>
      <c r="BE120" s="53"/>
      <c r="BF120" s="53"/>
      <c r="BG120" s="53"/>
      <c r="BH120" s="53"/>
      <c r="BI120" s="53"/>
      <c r="BJ120" s="53"/>
      <c r="BK120" s="53"/>
      <c r="BL120" s="53"/>
      <c r="BM120" s="53"/>
      <c r="BN120" s="53"/>
      <c r="BO120" s="53"/>
      <c r="BP120" s="53"/>
      <c r="BQ120" s="53"/>
      <c r="BR120" s="53"/>
      <c r="BS120" s="53"/>
      <c r="BT120" s="53"/>
      <c r="BU120" s="53"/>
      <c r="BV120" s="53"/>
      <c r="BW120" s="53"/>
      <c r="BX120" s="53"/>
      <c r="BY120" s="53"/>
      <c r="BZ120" s="53"/>
      <c r="CB120"/>
      <c r="CC120"/>
    </row>
    <row r="121" spans="1:81" ht="26" x14ac:dyDescent="0.2">
      <c r="A121" s="128" t="s">
        <v>164</v>
      </c>
      <c r="B121" s="132" t="s">
        <v>200</v>
      </c>
      <c r="C121" s="52" t="s">
        <v>219</v>
      </c>
      <c r="D121" s="52" t="s">
        <v>220</v>
      </c>
      <c r="E121" s="59" t="s">
        <v>44</v>
      </c>
      <c r="F121" s="59">
        <v>1256</v>
      </c>
      <c r="G121" s="74">
        <v>1186</v>
      </c>
      <c r="H121" s="121"/>
      <c r="I121" s="121"/>
      <c r="J121" s="121"/>
      <c r="K121" s="121"/>
      <c r="L121" s="121"/>
      <c r="M121" s="53"/>
      <c r="N121" s="53"/>
      <c r="O121" s="53"/>
      <c r="P121" s="53"/>
      <c r="Q121" s="53"/>
      <c r="R121" s="53"/>
      <c r="S121" s="53"/>
      <c r="T121" s="53"/>
      <c r="U121" s="53"/>
      <c r="V121" s="53"/>
      <c r="W121" s="53"/>
      <c r="X121" s="53"/>
      <c r="Y121" s="53"/>
      <c r="Z121" s="53"/>
      <c r="AA121" s="53"/>
      <c r="AB121" s="53"/>
      <c r="AC121" s="53"/>
      <c r="AD121" s="53"/>
      <c r="AE121" s="53"/>
      <c r="AF121" s="53"/>
      <c r="AG121" s="53"/>
      <c r="AH121" s="53"/>
      <c r="AI121" s="53"/>
      <c r="AJ121" s="53"/>
      <c r="AK121" s="53"/>
      <c r="AL121" s="53"/>
      <c r="AM121" s="53"/>
      <c r="AN121" s="53"/>
      <c r="AO121" s="53"/>
      <c r="AP121" s="53"/>
      <c r="AQ121" s="53"/>
      <c r="AR121" s="53"/>
      <c r="AS121" s="53"/>
      <c r="AT121" s="53"/>
      <c r="AU121" s="53"/>
      <c r="AV121" s="53"/>
      <c r="AW121" s="53"/>
      <c r="AX121" s="53"/>
      <c r="AY121" s="53"/>
      <c r="AZ121" s="53"/>
      <c r="BA121" s="53"/>
      <c r="BB121" s="53"/>
      <c r="BC121" s="53"/>
      <c r="BD121" s="53"/>
      <c r="BE121" s="53"/>
      <c r="BF121" s="53"/>
      <c r="BG121" s="53"/>
      <c r="BH121" s="53"/>
      <c r="BI121" s="53"/>
      <c r="BJ121" s="53"/>
      <c r="BK121" s="53"/>
      <c r="BL121" s="53"/>
      <c r="BM121" s="53"/>
      <c r="BN121" s="53"/>
      <c r="BO121" s="53"/>
      <c r="BP121" s="53"/>
      <c r="BQ121" s="53"/>
      <c r="BR121" s="53"/>
      <c r="BS121" s="53"/>
      <c r="BT121" s="53"/>
      <c r="BU121" s="53"/>
      <c r="BV121" s="53"/>
      <c r="BW121" s="53"/>
      <c r="BX121" s="53"/>
      <c r="BY121" s="53"/>
      <c r="BZ121" s="53"/>
      <c r="CB121"/>
      <c r="CC121"/>
    </row>
    <row r="122" spans="1:81" ht="26" x14ac:dyDescent="0.2">
      <c r="A122" s="48" t="s">
        <v>221</v>
      </c>
      <c r="B122" s="48" t="s">
        <v>92</v>
      </c>
      <c r="C122" s="60" t="s">
        <v>222</v>
      </c>
      <c r="D122" s="60"/>
      <c r="E122" s="59" t="s">
        <v>38</v>
      </c>
      <c r="F122" s="18">
        <v>1584</v>
      </c>
      <c r="G122" s="18"/>
      <c r="H122" s="121"/>
      <c r="I122" s="121"/>
      <c r="J122" s="121"/>
      <c r="K122" s="121"/>
      <c r="L122" s="121"/>
      <c r="M122" s="53"/>
      <c r="N122" s="53"/>
      <c r="O122" s="53"/>
      <c r="P122" s="53"/>
      <c r="Q122" s="53"/>
      <c r="R122" s="53"/>
      <c r="S122" s="53"/>
      <c r="T122" s="53"/>
      <c r="U122" s="53"/>
      <c r="V122" s="53"/>
      <c r="W122" s="53"/>
      <c r="X122" s="53"/>
      <c r="Y122" s="53"/>
      <c r="Z122" s="53"/>
      <c r="AA122" s="53"/>
      <c r="AB122" s="53"/>
      <c r="AC122" s="53"/>
      <c r="AD122" s="53"/>
      <c r="AE122" s="53"/>
      <c r="AF122" s="53"/>
      <c r="AG122" s="53"/>
      <c r="AH122" s="53"/>
      <c r="AI122" s="53"/>
      <c r="AJ122" s="53"/>
      <c r="AK122" s="53"/>
      <c r="AL122" s="53"/>
      <c r="AM122" s="53"/>
      <c r="AN122" s="53"/>
      <c r="AO122" s="53"/>
      <c r="AP122" s="53"/>
      <c r="AQ122" s="53"/>
      <c r="AR122" s="53"/>
      <c r="AS122" s="53"/>
      <c r="AT122" s="53"/>
      <c r="AU122" s="53"/>
      <c r="AV122" s="53"/>
      <c r="AW122" s="53"/>
      <c r="AX122" s="53"/>
      <c r="AY122" s="53"/>
      <c r="AZ122" s="53"/>
      <c r="BA122" s="53"/>
      <c r="BB122" s="53"/>
      <c r="BC122" s="53"/>
      <c r="BD122" s="53"/>
      <c r="BE122" s="53"/>
      <c r="BF122" s="53"/>
      <c r="BG122" s="53"/>
      <c r="BH122" s="53"/>
      <c r="BI122" s="53"/>
      <c r="BJ122" s="53"/>
      <c r="BK122" s="53"/>
      <c r="BL122" s="53"/>
      <c r="BM122" s="53"/>
      <c r="BN122" s="53"/>
      <c r="BO122" s="53"/>
      <c r="BP122" s="53"/>
      <c r="BQ122" s="53"/>
      <c r="BR122" s="53"/>
      <c r="BS122" s="53"/>
      <c r="BT122" s="53"/>
      <c r="BU122" s="53"/>
      <c r="BV122" s="53"/>
      <c r="BW122" s="53"/>
      <c r="BX122" s="53"/>
      <c r="BY122" s="53"/>
      <c r="BZ122" s="53"/>
      <c r="CB122"/>
      <c r="CC122"/>
    </row>
    <row r="123" spans="1:81" ht="26" x14ac:dyDescent="0.2">
      <c r="A123" s="118" t="s">
        <v>225</v>
      </c>
      <c r="B123" s="118" t="s">
        <v>226</v>
      </c>
      <c r="C123" s="145" t="s">
        <v>227</v>
      </c>
      <c r="D123" s="145" t="s">
        <v>228</v>
      </c>
      <c r="E123" s="140" t="s">
        <v>38</v>
      </c>
      <c r="F123" s="140">
        <v>0.9</v>
      </c>
      <c r="G123" s="140">
        <v>0.95</v>
      </c>
      <c r="H123" s="77" t="s">
        <v>229</v>
      </c>
      <c r="I123" s="77" t="s">
        <v>230</v>
      </c>
      <c r="J123" s="76" t="s">
        <v>38</v>
      </c>
      <c r="K123" s="76">
        <v>0.9</v>
      </c>
      <c r="L123" s="76"/>
      <c r="M123" s="53"/>
      <c r="N123" s="53"/>
      <c r="O123" s="53"/>
      <c r="P123" s="53"/>
      <c r="Q123" s="53"/>
      <c r="R123" s="53"/>
      <c r="S123" s="53"/>
      <c r="T123" s="53"/>
      <c r="U123" s="53"/>
      <c r="V123" s="53"/>
      <c r="W123" s="53"/>
      <c r="X123" s="53"/>
      <c r="Y123" s="53"/>
      <c r="Z123" s="53"/>
      <c r="AA123" s="53"/>
      <c r="AB123" s="53"/>
      <c r="AC123" s="53"/>
      <c r="AD123" s="53"/>
      <c r="AE123" s="53"/>
      <c r="AF123" s="53"/>
      <c r="AG123" s="53"/>
      <c r="AH123" s="53"/>
      <c r="AI123" s="53"/>
      <c r="AJ123" s="53"/>
      <c r="AK123" s="53"/>
      <c r="AL123" s="53"/>
      <c r="AM123" s="53"/>
      <c r="AN123" s="53"/>
      <c r="AO123" s="53"/>
      <c r="AP123" s="53"/>
      <c r="AQ123" s="53"/>
      <c r="AR123" s="53"/>
      <c r="AS123" s="53"/>
      <c r="AT123" s="53"/>
      <c r="AU123" s="53"/>
      <c r="AV123" s="53"/>
      <c r="AW123" s="53"/>
      <c r="AX123" s="53"/>
      <c r="AY123" s="53"/>
      <c r="AZ123" s="53"/>
      <c r="BA123" s="53"/>
      <c r="BB123" s="53"/>
      <c r="BC123" s="53"/>
      <c r="BD123" s="53"/>
      <c r="BE123" s="53"/>
      <c r="BF123" s="53"/>
      <c r="BG123" s="53"/>
      <c r="BH123" s="53"/>
      <c r="BI123" s="53"/>
      <c r="BJ123" s="53"/>
      <c r="BK123" s="53"/>
      <c r="BL123" s="53"/>
      <c r="BM123" s="53"/>
      <c r="BN123" s="53"/>
      <c r="BO123" s="53"/>
      <c r="BP123" s="53"/>
      <c r="BQ123" s="53"/>
      <c r="BR123" s="53"/>
      <c r="BS123" s="53"/>
      <c r="BT123" s="53"/>
      <c r="BU123" s="53"/>
      <c r="BV123" s="53"/>
      <c r="BW123" s="53"/>
      <c r="BX123" s="53"/>
      <c r="BY123" s="53"/>
      <c r="BZ123" s="53"/>
      <c r="CB123"/>
      <c r="CC123"/>
    </row>
    <row r="124" spans="1:81" ht="26" x14ac:dyDescent="0.2">
      <c r="A124" s="118" t="s">
        <v>225</v>
      </c>
      <c r="B124" s="118" t="s">
        <v>226</v>
      </c>
      <c r="C124" s="113"/>
      <c r="D124" s="113"/>
      <c r="E124" s="141"/>
      <c r="F124" s="141"/>
      <c r="G124" s="141"/>
      <c r="H124" s="46" t="s">
        <v>231</v>
      </c>
      <c r="I124" s="46" t="s">
        <v>232</v>
      </c>
      <c r="J124" s="32" t="s">
        <v>38</v>
      </c>
      <c r="K124" s="32">
        <v>0.9</v>
      </c>
      <c r="L124" s="32"/>
      <c r="M124" s="53"/>
      <c r="N124" s="53"/>
      <c r="O124" s="53"/>
      <c r="P124" s="53"/>
      <c r="Q124" s="53"/>
      <c r="R124" s="53"/>
      <c r="S124" s="53"/>
      <c r="T124" s="53"/>
      <c r="U124" s="53"/>
      <c r="V124" s="53"/>
      <c r="W124" s="53"/>
      <c r="X124" s="53"/>
      <c r="Y124" s="53"/>
      <c r="Z124" s="53"/>
      <c r="AA124" s="53"/>
      <c r="AB124" s="53"/>
      <c r="AC124" s="53"/>
      <c r="AD124" s="53"/>
      <c r="AE124" s="53"/>
      <c r="AF124" s="53"/>
      <c r="AG124" s="53"/>
      <c r="AH124" s="53"/>
      <c r="AI124" s="53"/>
      <c r="AJ124" s="53"/>
      <c r="AK124" s="53"/>
      <c r="AL124" s="53"/>
      <c r="AM124" s="53"/>
      <c r="AN124" s="53"/>
      <c r="AO124" s="53"/>
      <c r="AP124" s="53"/>
      <c r="AQ124" s="53"/>
      <c r="AR124" s="53"/>
      <c r="AS124" s="53"/>
      <c r="AT124" s="53"/>
      <c r="AU124" s="53"/>
      <c r="AV124" s="53"/>
      <c r="AW124" s="53"/>
      <c r="AX124" s="53"/>
      <c r="AY124" s="53"/>
      <c r="AZ124" s="53"/>
      <c r="BA124" s="53"/>
      <c r="BB124" s="53"/>
      <c r="BC124" s="53"/>
      <c r="BD124" s="53"/>
      <c r="BE124" s="53"/>
      <c r="BF124" s="53"/>
      <c r="BG124" s="53"/>
      <c r="BH124" s="53"/>
      <c r="BI124" s="53"/>
      <c r="BJ124" s="53"/>
      <c r="BK124" s="53"/>
      <c r="BL124" s="53"/>
      <c r="BM124" s="53"/>
      <c r="BN124" s="53"/>
      <c r="BO124" s="53"/>
      <c r="BP124" s="53"/>
      <c r="BQ124" s="53"/>
      <c r="BR124" s="53"/>
      <c r="BS124" s="53"/>
      <c r="BT124" s="53"/>
      <c r="BU124" s="53"/>
      <c r="BV124" s="53"/>
      <c r="BW124" s="53"/>
      <c r="BX124" s="53"/>
      <c r="BY124" s="53"/>
      <c r="BZ124" s="53"/>
      <c r="CB124"/>
      <c r="CC124"/>
    </row>
    <row r="125" spans="1:81" ht="39" x14ac:dyDescent="0.2">
      <c r="A125" s="118" t="s">
        <v>225</v>
      </c>
      <c r="B125" s="118" t="s">
        <v>226</v>
      </c>
      <c r="C125" s="148" t="s">
        <v>233</v>
      </c>
      <c r="D125" s="145" t="s">
        <v>234</v>
      </c>
      <c r="E125" s="94" t="s">
        <v>38</v>
      </c>
      <c r="F125" s="94"/>
      <c r="G125" s="94">
        <v>1</v>
      </c>
      <c r="H125" s="46" t="s">
        <v>235</v>
      </c>
      <c r="I125" s="46" t="s">
        <v>236</v>
      </c>
      <c r="J125" s="32" t="s">
        <v>38</v>
      </c>
      <c r="K125" s="32"/>
      <c r="L125" s="32">
        <v>1</v>
      </c>
      <c r="CB125"/>
      <c r="CC125"/>
    </row>
    <row r="126" spans="1:81" ht="78" x14ac:dyDescent="0.2">
      <c r="A126" s="118" t="s">
        <v>225</v>
      </c>
      <c r="B126" s="118" t="s">
        <v>226</v>
      </c>
      <c r="C126" s="145"/>
      <c r="D126" s="113"/>
      <c r="E126" s="140"/>
      <c r="F126" s="140"/>
      <c r="G126" s="140"/>
      <c r="H126" s="46" t="s">
        <v>237</v>
      </c>
      <c r="I126" s="46" t="s">
        <v>236</v>
      </c>
      <c r="J126" s="32" t="s">
        <v>38</v>
      </c>
      <c r="K126" s="32"/>
      <c r="L126" s="32">
        <v>1</v>
      </c>
      <c r="M126" s="53"/>
      <c r="N126" s="53"/>
      <c r="O126" s="53"/>
      <c r="P126" s="53"/>
      <c r="Q126" s="53"/>
      <c r="R126" s="53"/>
      <c r="S126" s="53"/>
      <c r="T126" s="53"/>
      <c r="U126" s="53"/>
      <c r="V126" s="53"/>
      <c r="W126" s="53"/>
      <c r="X126" s="53"/>
      <c r="Y126" s="53"/>
      <c r="Z126" s="53"/>
      <c r="AA126" s="53"/>
      <c r="AB126" s="53"/>
      <c r="AC126" s="53"/>
      <c r="AD126" s="53"/>
      <c r="AE126" s="53"/>
      <c r="AF126" s="53"/>
      <c r="AG126" s="53"/>
      <c r="AH126" s="53"/>
      <c r="AI126" s="53"/>
      <c r="AJ126" s="53"/>
      <c r="AK126" s="53"/>
      <c r="AL126" s="53"/>
      <c r="AM126" s="53"/>
      <c r="AN126" s="53"/>
      <c r="AO126" s="53"/>
      <c r="AP126" s="53"/>
      <c r="AQ126" s="53"/>
      <c r="AR126" s="53"/>
      <c r="AS126" s="53"/>
      <c r="AT126" s="53"/>
      <c r="AU126" s="53"/>
      <c r="AV126" s="53"/>
      <c r="AW126" s="53"/>
      <c r="AX126" s="53"/>
      <c r="AY126" s="53"/>
      <c r="AZ126" s="53"/>
      <c r="BA126" s="53"/>
      <c r="BB126" s="53"/>
      <c r="BC126" s="53"/>
      <c r="BD126" s="53"/>
      <c r="BE126" s="53"/>
      <c r="BF126" s="53"/>
      <c r="BG126" s="53"/>
      <c r="BH126" s="53"/>
      <c r="BI126" s="53"/>
      <c r="BJ126" s="53"/>
      <c r="BK126" s="53"/>
      <c r="BL126" s="53"/>
      <c r="BM126" s="53"/>
      <c r="BN126" s="53"/>
      <c r="BO126" s="53"/>
      <c r="BP126" s="53"/>
      <c r="BQ126" s="53"/>
      <c r="BR126" s="53"/>
      <c r="BS126" s="53"/>
      <c r="BT126" s="53"/>
      <c r="BU126" s="53"/>
      <c r="BV126" s="53"/>
      <c r="BW126" s="53"/>
      <c r="BX126" s="53"/>
      <c r="BY126" s="53"/>
      <c r="BZ126" s="53"/>
      <c r="CA126" s="53"/>
      <c r="CB126"/>
      <c r="CC126"/>
    </row>
    <row r="127" spans="1:81" ht="39" x14ac:dyDescent="0.2">
      <c r="A127" s="118" t="s">
        <v>225</v>
      </c>
      <c r="B127" s="118" t="s">
        <v>226</v>
      </c>
      <c r="C127" s="35" t="s">
        <v>238</v>
      </c>
      <c r="D127" s="35" t="s">
        <v>239</v>
      </c>
      <c r="E127" s="44" t="s">
        <v>38</v>
      </c>
      <c r="F127" s="44">
        <v>0.85</v>
      </c>
      <c r="G127" s="44">
        <v>0.9</v>
      </c>
      <c r="H127" s="127"/>
      <c r="I127" s="127"/>
      <c r="J127" s="127"/>
      <c r="K127" s="127"/>
      <c r="L127" s="127"/>
      <c r="M127" s="53"/>
      <c r="N127" s="53"/>
      <c r="O127" s="53"/>
      <c r="P127" s="53"/>
      <c r="Q127" s="53"/>
      <c r="R127" s="53"/>
      <c r="S127" s="53"/>
      <c r="T127" s="53"/>
      <c r="U127" s="53"/>
      <c r="V127" s="53"/>
      <c r="W127" s="53"/>
      <c r="X127" s="53"/>
      <c r="Y127" s="53"/>
      <c r="Z127" s="53"/>
      <c r="AA127" s="53"/>
      <c r="AB127" s="53"/>
      <c r="AC127" s="53"/>
      <c r="AD127" s="53"/>
      <c r="AE127" s="53"/>
      <c r="AF127" s="53"/>
      <c r="AG127" s="53"/>
      <c r="AH127" s="53"/>
      <c r="AI127" s="53"/>
      <c r="AJ127" s="53"/>
      <c r="AK127" s="53"/>
      <c r="AL127" s="53"/>
      <c r="AM127" s="53"/>
      <c r="AN127" s="53"/>
      <c r="AO127" s="53"/>
      <c r="AP127" s="53"/>
      <c r="AQ127" s="53"/>
      <c r="AR127" s="53"/>
      <c r="AS127" s="53"/>
      <c r="AT127" s="53"/>
      <c r="AU127" s="53"/>
      <c r="AV127" s="53"/>
      <c r="AW127" s="53"/>
      <c r="AX127" s="53"/>
      <c r="AY127" s="53"/>
      <c r="AZ127" s="53"/>
      <c r="BA127" s="53"/>
      <c r="BB127" s="53"/>
      <c r="BC127" s="53"/>
      <c r="BD127" s="53"/>
      <c r="BE127" s="53"/>
      <c r="BF127" s="53"/>
      <c r="BG127" s="53"/>
      <c r="BH127" s="53"/>
      <c r="BI127" s="53"/>
      <c r="BJ127" s="53"/>
      <c r="BK127" s="53"/>
      <c r="BL127" s="53"/>
      <c r="BM127" s="53"/>
      <c r="BN127" s="53"/>
      <c r="BO127" s="53"/>
      <c r="BP127" s="53"/>
      <c r="BQ127" s="53"/>
      <c r="BR127" s="53"/>
      <c r="BS127" s="53"/>
      <c r="BT127" s="53"/>
      <c r="BU127" s="53"/>
      <c r="BV127" s="53"/>
      <c r="BW127" s="53"/>
      <c r="BX127" s="53"/>
      <c r="BY127" s="53"/>
      <c r="BZ127" s="53"/>
      <c r="CA127" s="53"/>
      <c r="CB127"/>
      <c r="CC127"/>
    </row>
    <row r="128" spans="1:81" ht="24" customHeight="1" x14ac:dyDescent="0.2">
      <c r="A128" s="189" t="s">
        <v>241</v>
      </c>
      <c r="B128" s="189" t="s">
        <v>242</v>
      </c>
      <c r="C128" s="102" t="s">
        <v>243</v>
      </c>
      <c r="D128" s="91" t="s">
        <v>244</v>
      </c>
      <c r="E128" s="160" t="s">
        <v>91</v>
      </c>
      <c r="F128" s="160" t="s">
        <v>92</v>
      </c>
      <c r="G128" s="160">
        <v>0.02</v>
      </c>
      <c r="H128" s="88" t="s">
        <v>245</v>
      </c>
      <c r="I128" s="88" t="s">
        <v>246</v>
      </c>
      <c r="J128" s="106" t="s">
        <v>38</v>
      </c>
      <c r="K128" s="106">
        <v>0.57999999999999996</v>
      </c>
      <c r="L128" s="106">
        <v>0.57999999999999996</v>
      </c>
      <c r="M128"/>
      <c r="N128"/>
      <c r="O128"/>
      <c r="P128"/>
      <c r="Q128"/>
      <c r="R128"/>
      <c r="S128"/>
      <c r="T128"/>
      <c r="U128"/>
      <c r="V128"/>
      <c r="W128"/>
      <c r="X128"/>
      <c r="Y128"/>
      <c r="Z128"/>
      <c r="AA128"/>
      <c r="AB128"/>
      <c r="AC128"/>
      <c r="AD128"/>
      <c r="AE128"/>
      <c r="AF128"/>
      <c r="AG128"/>
      <c r="AH128"/>
      <c r="AI128"/>
      <c r="AJ128"/>
      <c r="AK128"/>
      <c r="AL128"/>
      <c r="AM128"/>
      <c r="AN128"/>
      <c r="AO128"/>
      <c r="AP128"/>
      <c r="AQ128"/>
      <c r="AR128"/>
      <c r="AS128"/>
      <c r="AT128"/>
      <c r="AU128"/>
      <c r="AV128"/>
      <c r="AW128"/>
      <c r="AX128"/>
      <c r="AY128"/>
      <c r="AZ128"/>
      <c r="BA128"/>
      <c r="BB128"/>
      <c r="BC128"/>
      <c r="BD128"/>
      <c r="BE128"/>
      <c r="BF128"/>
      <c r="BG128"/>
      <c r="BH128"/>
      <c r="BI128"/>
      <c r="BJ128"/>
      <c r="BK128"/>
      <c r="BL128"/>
      <c r="BM128"/>
      <c r="BN128"/>
      <c r="BO128"/>
      <c r="BP128"/>
      <c r="BQ128"/>
      <c r="BR128"/>
      <c r="BS128"/>
      <c r="BT128"/>
      <c r="BU128"/>
      <c r="BV128"/>
      <c r="BW128"/>
      <c r="BX128"/>
      <c r="BY128"/>
      <c r="BZ128"/>
      <c r="CA128"/>
      <c r="CB128"/>
      <c r="CC128"/>
    </row>
    <row r="129" spans="1:81" x14ac:dyDescent="0.2">
      <c r="A129" s="189" t="s">
        <v>241</v>
      </c>
      <c r="B129" s="189" t="s">
        <v>242</v>
      </c>
      <c r="C129" s="100"/>
      <c r="D129" s="105"/>
      <c r="E129" s="167"/>
      <c r="F129" s="167"/>
      <c r="G129" s="167"/>
      <c r="H129" s="143"/>
      <c r="I129" s="143"/>
      <c r="J129" s="167"/>
      <c r="K129" s="167"/>
      <c r="L129" s="167"/>
      <c r="M129" s="53"/>
      <c r="N129" s="53"/>
      <c r="O129" s="53"/>
      <c r="P129" s="53"/>
      <c r="Q129" s="53"/>
      <c r="R129" s="53"/>
      <c r="S129" s="53"/>
      <c r="T129" s="53"/>
      <c r="U129" s="53"/>
      <c r="V129" s="53"/>
      <c r="W129" s="53"/>
      <c r="X129" s="53"/>
      <c r="Y129" s="53"/>
      <c r="Z129" s="53"/>
      <c r="AA129" s="53"/>
      <c r="AB129" s="53"/>
      <c r="AC129" s="53"/>
      <c r="AD129" s="53"/>
      <c r="AE129" s="53"/>
      <c r="AF129" s="53"/>
      <c r="AG129" s="53"/>
      <c r="AH129" s="53"/>
      <c r="AI129" s="53"/>
      <c r="AJ129" s="53"/>
      <c r="AK129" s="53"/>
      <c r="AL129" s="53"/>
      <c r="AM129" s="53"/>
      <c r="AN129" s="53"/>
      <c r="AO129" s="53"/>
      <c r="AP129" s="53"/>
      <c r="AQ129" s="53"/>
      <c r="AR129" s="53"/>
      <c r="AS129" s="53"/>
      <c r="AT129" s="53"/>
      <c r="AU129" s="53"/>
      <c r="AV129" s="53"/>
      <c r="AW129" s="53"/>
      <c r="AX129" s="53"/>
      <c r="AY129" s="53"/>
      <c r="AZ129" s="53"/>
      <c r="BA129" s="53"/>
      <c r="BB129" s="53"/>
      <c r="BC129" s="53"/>
      <c r="BD129" s="53"/>
      <c r="BE129" s="53"/>
      <c r="BF129" s="53"/>
      <c r="BG129" s="53"/>
      <c r="BH129" s="53"/>
      <c r="BI129" s="53"/>
      <c r="BJ129" s="53"/>
      <c r="BK129" s="53"/>
      <c r="BL129" s="53"/>
      <c r="BM129" s="53"/>
      <c r="BN129" s="53"/>
      <c r="BO129" s="53"/>
      <c r="BP129" s="53"/>
      <c r="BQ129" s="53"/>
      <c r="BR129" s="53"/>
      <c r="BS129" s="53"/>
      <c r="BT129" s="53"/>
      <c r="BU129" s="53"/>
      <c r="BV129" s="53"/>
      <c r="BW129" s="53"/>
      <c r="BX129" s="53"/>
      <c r="BY129" s="53"/>
      <c r="BZ129" s="53"/>
      <c r="CA129" s="53"/>
      <c r="CB129"/>
      <c r="CC129"/>
    </row>
    <row r="130" spans="1:81" x14ac:dyDescent="0.2">
      <c r="A130" s="189" t="s">
        <v>241</v>
      </c>
      <c r="B130" s="189" t="s">
        <v>242</v>
      </c>
      <c r="C130" s="97"/>
      <c r="D130" s="90"/>
      <c r="E130" s="161"/>
      <c r="F130" s="161"/>
      <c r="G130" s="161"/>
      <c r="H130" s="144"/>
      <c r="I130" s="144"/>
      <c r="J130" s="161"/>
      <c r="K130" s="161"/>
      <c r="L130" s="161"/>
      <c r="M130" s="53"/>
      <c r="N130" s="53"/>
      <c r="O130" s="53"/>
      <c r="P130" s="53"/>
      <c r="Q130" s="53"/>
      <c r="R130" s="53"/>
      <c r="S130" s="53"/>
      <c r="T130" s="53"/>
      <c r="U130" s="53"/>
      <c r="V130" s="53"/>
      <c r="W130" s="53"/>
      <c r="X130" s="53"/>
      <c r="Y130" s="53"/>
      <c r="Z130" s="53"/>
      <c r="AA130" s="53"/>
      <c r="AB130" s="53"/>
      <c r="AC130" s="53"/>
      <c r="AD130" s="53"/>
      <c r="AE130" s="53"/>
      <c r="AF130" s="53"/>
      <c r="AG130" s="53"/>
      <c r="AH130" s="53"/>
      <c r="AI130" s="53"/>
      <c r="AJ130" s="53"/>
      <c r="AK130" s="53"/>
      <c r="AL130" s="53"/>
      <c r="AM130" s="53"/>
      <c r="AN130" s="53"/>
      <c r="AO130" s="53"/>
      <c r="AP130" s="53"/>
      <c r="AQ130" s="53"/>
      <c r="AR130" s="53"/>
      <c r="AS130" s="53"/>
      <c r="AT130" s="53"/>
      <c r="AU130" s="53"/>
      <c r="AV130" s="53"/>
      <c r="AW130" s="53"/>
      <c r="AX130" s="53"/>
      <c r="AY130" s="53"/>
      <c r="AZ130" s="53"/>
      <c r="BA130" s="53"/>
      <c r="BB130" s="53"/>
      <c r="BC130" s="53"/>
      <c r="BD130" s="53"/>
      <c r="BE130" s="53"/>
      <c r="BF130" s="53"/>
      <c r="BG130" s="53"/>
      <c r="BH130" s="53"/>
      <c r="BI130" s="53"/>
      <c r="BJ130" s="53"/>
      <c r="BK130" s="53"/>
      <c r="BL130" s="53"/>
      <c r="BM130" s="53"/>
      <c r="BN130" s="53"/>
      <c r="BO130" s="53"/>
      <c r="BP130" s="53"/>
      <c r="BQ130" s="53"/>
      <c r="BR130" s="53"/>
      <c r="BS130" s="53"/>
      <c r="BT130" s="53"/>
      <c r="BU130" s="53"/>
      <c r="BV130" s="53"/>
      <c r="BW130" s="53"/>
      <c r="BX130" s="53"/>
      <c r="BY130" s="53"/>
      <c r="BZ130" s="53"/>
      <c r="CA130" s="53"/>
      <c r="CB130"/>
      <c r="CC130"/>
    </row>
    <row r="131" spans="1:81" ht="15" customHeight="1" x14ac:dyDescent="0.2">
      <c r="A131" s="189" t="s">
        <v>241</v>
      </c>
      <c r="B131" s="189" t="s">
        <v>242</v>
      </c>
      <c r="C131" s="135" t="s">
        <v>247</v>
      </c>
      <c r="D131" s="135" t="s">
        <v>248</v>
      </c>
      <c r="E131" s="160" t="s">
        <v>130</v>
      </c>
      <c r="F131" s="160">
        <v>0.85</v>
      </c>
      <c r="G131" s="160">
        <v>0.9</v>
      </c>
      <c r="H131" s="142" t="s">
        <v>249</v>
      </c>
      <c r="I131" s="142" t="s">
        <v>250</v>
      </c>
      <c r="J131" s="150" t="s">
        <v>38</v>
      </c>
      <c r="K131" s="150">
        <v>20</v>
      </c>
      <c r="L131" s="137">
        <v>20</v>
      </c>
      <c r="M131" s="53"/>
      <c r="N131" s="53"/>
      <c r="O131" s="53"/>
      <c r="P131" s="53"/>
      <c r="Q131" s="53"/>
      <c r="R131" s="53"/>
      <c r="S131" s="53"/>
      <c r="T131" s="53"/>
      <c r="U131" s="53"/>
      <c r="V131" s="53"/>
      <c r="W131" s="53"/>
      <c r="X131" s="53"/>
      <c r="Y131" s="53"/>
      <c r="Z131" s="53"/>
      <c r="AA131" s="53"/>
      <c r="AB131" s="53"/>
      <c r="AC131" s="53"/>
      <c r="AD131" s="53"/>
      <c r="AE131" s="53"/>
      <c r="AF131" s="53"/>
      <c r="AG131" s="53"/>
      <c r="AH131" s="53"/>
      <c r="AI131" s="53"/>
      <c r="AJ131" s="53"/>
      <c r="AK131" s="53"/>
      <c r="AL131" s="53"/>
      <c r="AM131" s="53"/>
      <c r="AN131" s="53"/>
      <c r="AO131" s="53"/>
      <c r="AP131" s="53"/>
      <c r="AQ131" s="53"/>
      <c r="AR131" s="53"/>
      <c r="AS131" s="53"/>
      <c r="AT131" s="53"/>
      <c r="AU131" s="53"/>
      <c r="AV131" s="53"/>
      <c r="AW131" s="53"/>
      <c r="AX131" s="53"/>
      <c r="AY131" s="53"/>
      <c r="AZ131" s="53"/>
      <c r="BA131" s="53"/>
      <c r="BB131" s="53"/>
      <c r="BC131" s="53"/>
      <c r="BD131" s="53"/>
      <c r="BE131" s="53"/>
      <c r="BF131" s="53"/>
      <c r="BG131" s="53"/>
      <c r="BH131" s="53"/>
      <c r="BI131" s="53"/>
      <c r="BJ131" s="53"/>
      <c r="BK131" s="53"/>
      <c r="BL131" s="53"/>
      <c r="BM131" s="53"/>
      <c r="BN131" s="53"/>
      <c r="BO131" s="53"/>
      <c r="BP131" s="53"/>
      <c r="BQ131" s="53"/>
      <c r="BR131" s="53"/>
      <c r="BS131" s="53"/>
      <c r="BT131" s="53"/>
      <c r="BU131" s="53"/>
      <c r="BV131" s="53"/>
      <c r="BW131" s="53"/>
      <c r="BX131" s="53"/>
      <c r="BY131" s="53"/>
      <c r="BZ131" s="53"/>
      <c r="CA131" s="53"/>
      <c r="CB131"/>
      <c r="CC131"/>
    </row>
    <row r="132" spans="1:81" x14ac:dyDescent="0.2">
      <c r="A132" s="189" t="s">
        <v>241</v>
      </c>
      <c r="B132" s="189" t="s">
        <v>242</v>
      </c>
      <c r="C132" s="186"/>
      <c r="D132" s="186"/>
      <c r="E132" s="167"/>
      <c r="F132" s="167"/>
      <c r="G132" s="167"/>
      <c r="H132" s="144"/>
      <c r="I132" s="144"/>
      <c r="J132" s="152"/>
      <c r="K132" s="152"/>
      <c r="L132" s="138"/>
      <c r="M132" s="53"/>
      <c r="N132" s="53"/>
      <c r="O132" s="53"/>
      <c r="P132" s="53"/>
      <c r="Q132" s="53"/>
      <c r="R132" s="53"/>
      <c r="S132" s="53"/>
      <c r="T132" s="53"/>
      <c r="U132" s="53"/>
      <c r="V132" s="53"/>
      <c r="W132" s="53"/>
      <c r="X132" s="53"/>
      <c r="Y132" s="53"/>
      <c r="Z132" s="53"/>
      <c r="AA132" s="53"/>
      <c r="AB132" s="53"/>
      <c r="AC132" s="53"/>
      <c r="AD132" s="53"/>
      <c r="AE132" s="53"/>
      <c r="AF132" s="53"/>
      <c r="AG132" s="53"/>
      <c r="AH132" s="53"/>
      <c r="AI132" s="53"/>
      <c r="AJ132" s="53"/>
      <c r="AK132" s="53"/>
      <c r="AL132" s="53"/>
      <c r="AM132" s="53"/>
      <c r="AN132" s="53"/>
      <c r="AO132" s="53"/>
      <c r="AP132" s="53"/>
      <c r="AQ132" s="53"/>
      <c r="AR132" s="53"/>
      <c r="AS132" s="53"/>
      <c r="AT132" s="53"/>
      <c r="AU132" s="53"/>
      <c r="AV132" s="53"/>
      <c r="AW132" s="53"/>
      <c r="AX132" s="53"/>
      <c r="AY132" s="53"/>
      <c r="AZ132" s="53"/>
      <c r="BA132" s="53"/>
      <c r="BB132" s="53"/>
      <c r="BC132" s="53"/>
      <c r="BD132" s="53"/>
      <c r="BE132" s="53"/>
      <c r="BF132" s="53"/>
      <c r="BG132" s="53"/>
      <c r="BH132" s="53"/>
      <c r="BI132" s="53"/>
      <c r="BJ132" s="53"/>
      <c r="BK132" s="53"/>
      <c r="BL132" s="53"/>
      <c r="BM132" s="53"/>
      <c r="BN132" s="53"/>
      <c r="BO132" s="53"/>
      <c r="BP132" s="53"/>
      <c r="BQ132" s="53"/>
      <c r="BR132" s="53"/>
      <c r="BS132" s="53"/>
      <c r="BT132" s="53"/>
      <c r="BU132" s="53"/>
      <c r="BV132" s="53"/>
      <c r="BW132" s="53"/>
      <c r="BX132" s="53"/>
      <c r="BY132" s="53"/>
      <c r="BZ132" s="53"/>
      <c r="CA132" s="53"/>
      <c r="CB132"/>
      <c r="CC132"/>
    </row>
    <row r="133" spans="1:81" ht="26" x14ac:dyDescent="0.2">
      <c r="A133" s="189" t="s">
        <v>241</v>
      </c>
      <c r="B133" s="189" t="s">
        <v>242</v>
      </c>
      <c r="C133" s="186"/>
      <c r="D133" s="186"/>
      <c r="E133" s="167"/>
      <c r="F133" s="167"/>
      <c r="G133" s="167"/>
      <c r="H133" s="56" t="s">
        <v>251</v>
      </c>
      <c r="I133" s="56" t="s">
        <v>252</v>
      </c>
      <c r="J133" s="47" t="s">
        <v>44</v>
      </c>
      <c r="K133" s="47">
        <v>10</v>
      </c>
      <c r="L133" s="47">
        <v>10</v>
      </c>
      <c r="M133" s="53"/>
      <c r="N133" s="53"/>
      <c r="O133" s="53"/>
      <c r="P133" s="53"/>
      <c r="Q133" s="53"/>
      <c r="R133" s="53"/>
      <c r="S133" s="53"/>
      <c r="T133" s="53"/>
      <c r="U133" s="53"/>
      <c r="V133" s="53"/>
      <c r="W133" s="53"/>
      <c r="X133" s="53"/>
      <c r="Y133" s="53"/>
      <c r="Z133" s="53"/>
      <c r="AA133" s="53"/>
      <c r="AB133" s="53"/>
      <c r="AC133" s="53"/>
      <c r="AD133" s="53"/>
      <c r="AE133" s="53"/>
      <c r="AF133" s="53"/>
      <c r="AG133" s="53"/>
      <c r="AH133" s="53"/>
      <c r="AI133" s="53"/>
      <c r="AJ133" s="53"/>
      <c r="AK133" s="53"/>
      <c r="AL133" s="53"/>
      <c r="AM133" s="53"/>
      <c r="AN133" s="53"/>
      <c r="AO133" s="53"/>
      <c r="AP133" s="53"/>
      <c r="AQ133" s="53"/>
      <c r="AR133" s="53"/>
      <c r="AS133" s="53"/>
      <c r="AT133" s="53"/>
      <c r="AU133" s="53"/>
      <c r="AV133" s="53"/>
      <c r="AW133" s="53"/>
      <c r="AX133" s="53"/>
      <c r="AY133" s="53"/>
      <c r="AZ133" s="53"/>
      <c r="BA133" s="53"/>
      <c r="BB133" s="53"/>
      <c r="BC133" s="53"/>
      <c r="BD133" s="53"/>
      <c r="BE133" s="53"/>
      <c r="BF133" s="53"/>
      <c r="BG133" s="53"/>
      <c r="BH133" s="53"/>
      <c r="BI133" s="53"/>
      <c r="BJ133" s="53"/>
      <c r="BK133" s="53"/>
      <c r="BL133" s="53"/>
      <c r="BM133" s="53"/>
      <c r="BN133" s="53"/>
      <c r="BO133" s="53"/>
      <c r="BP133" s="53"/>
      <c r="BQ133" s="53"/>
      <c r="BR133" s="53"/>
      <c r="BS133" s="53"/>
      <c r="BT133" s="53"/>
      <c r="BU133" s="53"/>
      <c r="BV133" s="53"/>
      <c r="BW133" s="53"/>
      <c r="BX133" s="53"/>
      <c r="BY133" s="53"/>
      <c r="BZ133" s="53"/>
      <c r="CA133" s="53"/>
      <c r="CB133"/>
      <c r="CC133"/>
    </row>
    <row r="134" spans="1:81" ht="26" x14ac:dyDescent="0.2">
      <c r="A134" s="189" t="s">
        <v>241</v>
      </c>
      <c r="B134" s="189" t="s">
        <v>242</v>
      </c>
      <c r="C134" s="186"/>
      <c r="D134" s="186"/>
      <c r="E134" s="161"/>
      <c r="F134" s="161"/>
      <c r="G134" s="161"/>
      <c r="H134" s="70" t="s">
        <v>253</v>
      </c>
      <c r="I134" s="70" t="s">
        <v>254</v>
      </c>
      <c r="J134" s="45" t="s">
        <v>38</v>
      </c>
      <c r="K134" s="45"/>
      <c r="L134" s="78">
        <v>0.9</v>
      </c>
      <c r="M134" s="53"/>
      <c r="N134" s="53"/>
      <c r="O134" s="53"/>
      <c r="P134" s="53"/>
      <c r="Q134" s="53"/>
      <c r="R134" s="53"/>
      <c r="S134" s="53"/>
      <c r="T134" s="53"/>
      <c r="U134" s="53"/>
      <c r="V134" s="53"/>
      <c r="W134" s="53"/>
      <c r="X134" s="53"/>
      <c r="Y134" s="53"/>
      <c r="Z134" s="53"/>
      <c r="AA134" s="53"/>
      <c r="AB134" s="53"/>
      <c r="AC134" s="53"/>
      <c r="AD134" s="53"/>
      <c r="AE134" s="53"/>
      <c r="AF134" s="53"/>
      <c r="AG134" s="53"/>
      <c r="AH134" s="53"/>
      <c r="AI134" s="53"/>
      <c r="AJ134" s="53"/>
      <c r="AK134" s="53"/>
      <c r="AL134" s="53"/>
      <c r="AM134" s="53"/>
      <c r="AN134" s="53"/>
      <c r="AO134" s="53"/>
      <c r="AP134" s="53"/>
      <c r="AQ134" s="53"/>
      <c r="AR134" s="53"/>
      <c r="AS134" s="53"/>
      <c r="AT134" s="53"/>
      <c r="AU134" s="53"/>
      <c r="AV134" s="53"/>
      <c r="AW134" s="53"/>
      <c r="AX134" s="53"/>
      <c r="AY134" s="53"/>
      <c r="AZ134" s="53"/>
      <c r="BA134" s="53"/>
      <c r="BB134" s="53"/>
      <c r="BC134" s="53"/>
      <c r="BD134" s="53"/>
      <c r="BE134" s="53"/>
      <c r="BF134" s="53"/>
      <c r="BG134" s="53"/>
      <c r="BH134" s="53"/>
      <c r="BI134" s="53"/>
      <c r="BJ134" s="53"/>
      <c r="BK134" s="53"/>
      <c r="BL134" s="53"/>
      <c r="BM134" s="53"/>
      <c r="BN134" s="53"/>
      <c r="BO134" s="53"/>
      <c r="BP134" s="53"/>
      <c r="BQ134" s="53"/>
      <c r="BR134" s="53"/>
      <c r="BS134" s="53"/>
      <c r="BT134" s="53"/>
      <c r="BU134" s="53"/>
      <c r="BV134" s="53"/>
      <c r="BW134" s="53"/>
      <c r="BX134" s="53"/>
      <c r="BY134" s="53"/>
      <c r="BZ134" s="53"/>
      <c r="CA134" s="53"/>
      <c r="CB134"/>
      <c r="CC134"/>
    </row>
    <row r="135" spans="1:81" ht="26" x14ac:dyDescent="0.2">
      <c r="A135" s="120" t="s">
        <v>256</v>
      </c>
      <c r="B135" s="127" t="s">
        <v>257</v>
      </c>
      <c r="C135" s="113" t="s">
        <v>258</v>
      </c>
      <c r="D135" s="113" t="s">
        <v>259</v>
      </c>
      <c r="E135" s="139" t="s">
        <v>44</v>
      </c>
      <c r="F135" s="139">
        <v>571</v>
      </c>
      <c r="G135" s="170">
        <f>F135*1.1</f>
        <v>628.1</v>
      </c>
      <c r="H135" s="46" t="s">
        <v>260</v>
      </c>
      <c r="I135" s="46" t="s">
        <v>261</v>
      </c>
      <c r="J135" s="47" t="s">
        <v>44</v>
      </c>
      <c r="K135" s="47">
        <v>631</v>
      </c>
      <c r="L135" s="119">
        <f>K135*1.1</f>
        <v>694.1</v>
      </c>
      <c r="M135" s="53"/>
      <c r="N135" s="53"/>
      <c r="O135" s="53"/>
      <c r="P135" s="53"/>
      <c r="Q135" s="53"/>
      <c r="R135" s="53"/>
      <c r="S135" s="53"/>
      <c r="T135" s="53"/>
      <c r="U135" s="53"/>
      <c r="V135" s="53"/>
      <c r="W135" s="53"/>
      <c r="X135" s="53"/>
      <c r="Y135" s="53"/>
      <c r="Z135" s="53"/>
      <c r="AA135" s="53"/>
      <c r="AB135" s="53"/>
      <c r="AC135" s="53"/>
      <c r="AD135" s="53"/>
      <c r="AE135" s="53"/>
      <c r="AF135" s="53"/>
      <c r="AG135" s="53"/>
      <c r="AH135" s="53"/>
      <c r="AI135" s="53"/>
      <c r="AJ135" s="53"/>
      <c r="AK135" s="53"/>
      <c r="AL135" s="53"/>
      <c r="AM135" s="53"/>
      <c r="AN135" s="53"/>
      <c r="AO135" s="53"/>
      <c r="AP135" s="53"/>
      <c r="AQ135" s="53"/>
      <c r="AR135" s="53"/>
      <c r="AS135" s="53"/>
      <c r="AT135" s="53"/>
      <c r="AU135" s="53"/>
      <c r="AV135" s="53"/>
      <c r="AW135" s="53"/>
      <c r="AX135" s="53"/>
      <c r="AY135" s="53"/>
      <c r="AZ135" s="53"/>
      <c r="BA135" s="53"/>
      <c r="BB135" s="53"/>
      <c r="BC135" s="53"/>
      <c r="BD135" s="53"/>
      <c r="BE135" s="53"/>
      <c r="BF135" s="53"/>
      <c r="BG135" s="53"/>
      <c r="BH135" s="53"/>
      <c r="BI135" s="53"/>
      <c r="BJ135" s="53"/>
      <c r="BK135" s="53"/>
      <c r="BL135" s="53"/>
      <c r="BM135" s="53"/>
      <c r="BN135" s="53"/>
      <c r="BO135" s="53"/>
      <c r="BP135" s="53"/>
      <c r="BQ135" s="53"/>
      <c r="BR135" s="53"/>
      <c r="BS135" s="53"/>
      <c r="BT135" s="53"/>
      <c r="BU135" s="53"/>
      <c r="BV135" s="53"/>
      <c r="BW135" s="53"/>
      <c r="BX135" s="53"/>
      <c r="BY135" s="53"/>
      <c r="BZ135" s="53"/>
      <c r="CA135" s="53"/>
      <c r="CB135"/>
      <c r="CC135"/>
    </row>
    <row r="136" spans="1:81" ht="15" customHeight="1" x14ac:dyDescent="0.2">
      <c r="A136" s="120" t="s">
        <v>256</v>
      </c>
      <c r="B136" s="127" t="s">
        <v>257</v>
      </c>
      <c r="C136" s="113"/>
      <c r="D136" s="113"/>
      <c r="E136" s="139"/>
      <c r="F136" s="139"/>
      <c r="G136" s="170"/>
      <c r="H136" s="46" t="s">
        <v>262</v>
      </c>
      <c r="I136" s="46" t="s">
        <v>263</v>
      </c>
      <c r="J136" s="47" t="s">
        <v>44</v>
      </c>
      <c r="K136" s="47">
        <v>517</v>
      </c>
      <c r="L136" s="119">
        <f>K136*1.1</f>
        <v>568.70000000000005</v>
      </c>
      <c r="M136" s="53"/>
      <c r="N136" s="53"/>
      <c r="O136" s="53"/>
      <c r="P136" s="53"/>
      <c r="Q136" s="53"/>
      <c r="R136" s="53"/>
      <c r="S136" s="53"/>
      <c r="T136" s="53"/>
      <c r="U136" s="53"/>
      <c r="V136" s="53"/>
      <c r="W136" s="53"/>
      <c r="X136" s="53"/>
      <c r="Y136" s="53"/>
      <c r="Z136" s="53"/>
      <c r="AA136" s="53"/>
      <c r="AB136" s="53"/>
      <c r="AC136" s="53"/>
      <c r="AD136" s="53"/>
      <c r="AE136" s="53"/>
      <c r="AF136" s="53"/>
      <c r="AG136" s="53"/>
      <c r="AH136" s="53"/>
      <c r="AI136" s="53"/>
      <c r="AJ136" s="53"/>
      <c r="AK136" s="53"/>
      <c r="AL136" s="53"/>
      <c r="AM136" s="53"/>
      <c r="AN136" s="53"/>
      <c r="AO136" s="53"/>
      <c r="AP136" s="53"/>
      <c r="AQ136" s="53"/>
      <c r="AR136" s="53"/>
      <c r="AS136" s="53"/>
      <c r="AT136" s="53"/>
      <c r="AU136" s="53"/>
      <c r="AV136" s="53"/>
      <c r="AW136" s="53"/>
      <c r="AX136" s="53"/>
      <c r="AY136" s="53"/>
      <c r="AZ136" s="53"/>
      <c r="BA136" s="53"/>
      <c r="BB136" s="53"/>
      <c r="BC136" s="53"/>
      <c r="BD136" s="53"/>
      <c r="BE136" s="53"/>
      <c r="BF136" s="53"/>
      <c r="BG136" s="53"/>
      <c r="BH136" s="53"/>
      <c r="BI136" s="53"/>
      <c r="BJ136" s="53"/>
      <c r="BK136" s="53"/>
      <c r="BL136" s="53"/>
      <c r="BM136" s="53"/>
      <c r="BN136" s="53"/>
      <c r="BO136" s="53"/>
      <c r="BP136" s="53"/>
      <c r="BQ136" s="53"/>
      <c r="BR136" s="53"/>
      <c r="BS136" s="53"/>
      <c r="BT136" s="53"/>
      <c r="BU136" s="53"/>
      <c r="BV136" s="53"/>
      <c r="BW136" s="53"/>
      <c r="BX136" s="53"/>
      <c r="BY136" s="53"/>
      <c r="BZ136" s="53"/>
      <c r="CA136" s="53"/>
      <c r="CB136"/>
      <c r="CC136"/>
    </row>
    <row r="137" spans="1:81" ht="26" x14ac:dyDescent="0.2">
      <c r="A137" s="120" t="s">
        <v>256</v>
      </c>
      <c r="B137" s="127" t="s">
        <v>257</v>
      </c>
      <c r="C137" s="113" t="s">
        <v>264</v>
      </c>
      <c r="D137" s="113" t="s">
        <v>265</v>
      </c>
      <c r="E137" s="139" t="s">
        <v>44</v>
      </c>
      <c r="F137" s="139">
        <v>1021</v>
      </c>
      <c r="G137" s="170">
        <f>F137*1.1</f>
        <v>1123.1000000000001</v>
      </c>
      <c r="H137" s="46" t="s">
        <v>266</v>
      </c>
      <c r="I137" s="46" t="s">
        <v>267</v>
      </c>
      <c r="J137" s="47" t="s">
        <v>44</v>
      </c>
      <c r="K137" s="47">
        <v>1021</v>
      </c>
      <c r="L137" s="119">
        <f>K137*1.1</f>
        <v>1123.1000000000001</v>
      </c>
      <c r="M137" s="53"/>
      <c r="N137" s="53"/>
      <c r="O137" s="53"/>
      <c r="P137" s="53"/>
      <c r="Q137" s="53"/>
      <c r="R137" s="53"/>
      <c r="S137" s="53"/>
      <c r="T137" s="53"/>
      <c r="U137" s="53"/>
      <c r="V137" s="53"/>
      <c r="W137" s="53"/>
      <c r="X137" s="53"/>
      <c r="Y137" s="53"/>
      <c r="Z137" s="53"/>
      <c r="AA137" s="53"/>
      <c r="AB137" s="53"/>
      <c r="AC137" s="53"/>
      <c r="AD137" s="53"/>
      <c r="AE137" s="53"/>
      <c r="AF137" s="53"/>
      <c r="AG137" s="53"/>
      <c r="AH137" s="53"/>
      <c r="AI137" s="53"/>
      <c r="AJ137" s="53"/>
      <c r="AK137" s="53"/>
      <c r="AL137" s="53"/>
      <c r="AM137" s="53"/>
      <c r="AN137" s="53"/>
      <c r="AO137" s="53"/>
      <c r="AP137" s="53"/>
      <c r="AQ137" s="53"/>
      <c r="AR137" s="53"/>
      <c r="AS137" s="53"/>
      <c r="AT137" s="53"/>
      <c r="AU137" s="53"/>
      <c r="AV137" s="53"/>
      <c r="AW137" s="53"/>
      <c r="AX137" s="53"/>
      <c r="AY137" s="53"/>
      <c r="AZ137" s="53"/>
      <c r="BA137" s="53"/>
      <c r="BB137" s="53"/>
      <c r="BC137" s="53"/>
      <c r="BD137" s="53"/>
      <c r="BE137" s="53"/>
      <c r="BF137" s="53"/>
      <c r="BG137" s="53"/>
      <c r="BH137" s="53"/>
      <c r="BI137" s="53"/>
      <c r="BJ137" s="53"/>
      <c r="BK137" s="53"/>
      <c r="BL137" s="53"/>
      <c r="BM137" s="53"/>
      <c r="BN137" s="53"/>
      <c r="BO137" s="53"/>
      <c r="BP137" s="53"/>
      <c r="BQ137" s="53"/>
      <c r="BR137" s="53"/>
      <c r="BS137" s="53"/>
      <c r="BT137" s="53"/>
      <c r="BU137" s="53"/>
      <c r="BV137" s="53"/>
      <c r="BW137" s="53"/>
      <c r="BX137" s="53"/>
      <c r="BY137" s="53"/>
      <c r="BZ137" s="53"/>
      <c r="CA137" s="53"/>
      <c r="CB137"/>
      <c r="CC137"/>
    </row>
    <row r="138" spans="1:81" ht="26" x14ac:dyDescent="0.2">
      <c r="A138" s="120" t="s">
        <v>256</v>
      </c>
      <c r="B138" s="127" t="s">
        <v>257</v>
      </c>
      <c r="C138" s="113"/>
      <c r="D138" s="113"/>
      <c r="E138" s="139"/>
      <c r="F138" s="139"/>
      <c r="G138" s="170"/>
      <c r="H138" s="46" t="s">
        <v>268</v>
      </c>
      <c r="I138" s="46" t="s">
        <v>269</v>
      </c>
      <c r="J138" s="32" t="s">
        <v>38</v>
      </c>
      <c r="K138" s="32">
        <v>1</v>
      </c>
      <c r="L138" s="122">
        <v>1</v>
      </c>
      <c r="M138" s="53"/>
      <c r="N138" s="53"/>
      <c r="O138" s="53"/>
      <c r="P138" s="53"/>
      <c r="Q138" s="53"/>
      <c r="R138" s="53"/>
      <c r="S138" s="53"/>
      <c r="T138" s="53"/>
      <c r="U138" s="53"/>
      <c r="V138" s="53"/>
      <c r="W138" s="53"/>
      <c r="X138" s="53"/>
      <c r="Y138" s="53"/>
      <c r="Z138" s="53"/>
      <c r="AA138" s="53"/>
      <c r="AB138" s="53"/>
      <c r="AC138" s="53"/>
      <c r="AD138" s="53"/>
      <c r="AE138" s="53"/>
      <c r="AF138" s="53"/>
      <c r="AG138" s="53"/>
      <c r="AH138" s="53"/>
      <c r="AI138" s="53"/>
      <c r="AJ138" s="53"/>
      <c r="AK138" s="53"/>
      <c r="AL138" s="53"/>
      <c r="AM138" s="53"/>
      <c r="AN138" s="53"/>
      <c r="AO138" s="53"/>
      <c r="AP138" s="53"/>
      <c r="AQ138" s="53"/>
      <c r="AR138" s="53"/>
      <c r="AS138" s="53"/>
      <c r="AT138" s="53"/>
      <c r="AU138" s="53"/>
      <c r="AV138" s="53"/>
      <c r="AW138" s="53"/>
      <c r="AX138" s="53"/>
      <c r="AY138" s="53"/>
      <c r="AZ138" s="53"/>
      <c r="BA138" s="53"/>
      <c r="BB138" s="53"/>
      <c r="BC138" s="53"/>
      <c r="BD138" s="53"/>
      <c r="BE138" s="53"/>
      <c r="BF138" s="53"/>
      <c r="BG138" s="53"/>
      <c r="BH138" s="53"/>
      <c r="BI138" s="53"/>
      <c r="BJ138" s="53"/>
      <c r="BK138" s="53"/>
      <c r="BL138" s="53"/>
      <c r="BM138" s="53"/>
      <c r="BN138" s="53"/>
      <c r="BO138" s="53"/>
      <c r="BP138" s="53"/>
      <c r="BQ138" s="53"/>
      <c r="BR138" s="53"/>
      <c r="BS138" s="53"/>
      <c r="BT138" s="53"/>
      <c r="BU138" s="53"/>
      <c r="BV138" s="53"/>
      <c r="BW138" s="53"/>
      <c r="BX138" s="53"/>
      <c r="BY138" s="53"/>
      <c r="BZ138" s="53"/>
      <c r="CA138" s="53"/>
      <c r="CB138"/>
      <c r="CC138"/>
    </row>
    <row r="139" spans="1:81" ht="26" x14ac:dyDescent="0.2">
      <c r="A139" s="120" t="s">
        <v>256</v>
      </c>
      <c r="B139" s="127" t="s">
        <v>257</v>
      </c>
      <c r="C139" s="113"/>
      <c r="D139" s="113"/>
      <c r="E139" s="139"/>
      <c r="F139" s="139"/>
      <c r="G139" s="170"/>
      <c r="H139" s="46" t="s">
        <v>270</v>
      </c>
      <c r="I139" s="46" t="s">
        <v>271</v>
      </c>
      <c r="J139" s="32" t="s">
        <v>38</v>
      </c>
      <c r="K139" s="32">
        <v>1</v>
      </c>
      <c r="L139" s="122">
        <v>1</v>
      </c>
      <c r="M139" s="53"/>
      <c r="N139" s="53"/>
      <c r="O139" s="53"/>
      <c r="P139" s="53"/>
      <c r="Q139" s="53"/>
      <c r="R139" s="53"/>
      <c r="S139" s="53"/>
      <c r="T139" s="53"/>
      <c r="U139" s="53"/>
      <c r="V139" s="53"/>
      <c r="W139" s="53"/>
      <c r="X139" s="53"/>
      <c r="Y139" s="53"/>
      <c r="Z139" s="53"/>
      <c r="AA139" s="53"/>
      <c r="AB139" s="53"/>
      <c r="AC139" s="53"/>
      <c r="AD139" s="53"/>
      <c r="AE139" s="53"/>
      <c r="AF139" s="53"/>
      <c r="AG139" s="53"/>
      <c r="AH139" s="53"/>
      <c r="AI139" s="53"/>
      <c r="AJ139" s="53"/>
      <c r="AK139" s="53"/>
      <c r="AL139" s="53"/>
      <c r="AM139" s="53"/>
      <c r="AN139" s="53"/>
      <c r="AO139" s="53"/>
      <c r="AP139" s="53"/>
      <c r="AQ139" s="53"/>
      <c r="AR139" s="53"/>
      <c r="AS139" s="53"/>
      <c r="AT139" s="53"/>
      <c r="AU139" s="53"/>
      <c r="AV139" s="53"/>
      <c r="AW139" s="53"/>
      <c r="AX139" s="53"/>
      <c r="AY139" s="53"/>
      <c r="AZ139" s="53"/>
      <c r="BA139" s="53"/>
      <c r="BB139" s="53"/>
      <c r="BC139" s="53"/>
      <c r="BD139" s="53"/>
      <c r="BE139" s="53"/>
      <c r="BF139" s="53"/>
      <c r="BG139" s="53"/>
      <c r="BH139" s="53"/>
      <c r="BI139" s="53"/>
      <c r="BJ139" s="53"/>
      <c r="BK139" s="53"/>
      <c r="BL139" s="53"/>
      <c r="BM139" s="53"/>
      <c r="BN139" s="53"/>
      <c r="BO139" s="53"/>
      <c r="BP139" s="53"/>
      <c r="BQ139" s="53"/>
      <c r="BR139" s="53"/>
      <c r="BS139" s="53"/>
      <c r="BT139" s="53"/>
      <c r="BU139" s="53"/>
      <c r="BV139" s="53"/>
      <c r="BW139" s="53"/>
      <c r="BX139" s="53"/>
      <c r="BY139" s="53"/>
      <c r="BZ139" s="53"/>
      <c r="CA139" s="53"/>
      <c r="CB139"/>
      <c r="CC139"/>
    </row>
    <row r="140" spans="1:81" ht="26" x14ac:dyDescent="0.2">
      <c r="A140" s="120" t="s">
        <v>256</v>
      </c>
      <c r="B140" s="127" t="s">
        <v>257</v>
      </c>
      <c r="C140" s="113"/>
      <c r="D140" s="113"/>
      <c r="E140" s="139"/>
      <c r="F140" s="139"/>
      <c r="G140" s="170"/>
      <c r="H140" s="46" t="s">
        <v>272</v>
      </c>
      <c r="I140" s="46" t="s">
        <v>273</v>
      </c>
      <c r="J140" s="32" t="s">
        <v>38</v>
      </c>
      <c r="K140" s="32">
        <v>1</v>
      </c>
      <c r="L140" s="122">
        <v>1</v>
      </c>
      <c r="M140"/>
      <c r="N140"/>
      <c r="O140"/>
      <c r="P140"/>
      <c r="Q140"/>
      <c r="R140"/>
      <c r="S140"/>
      <c r="T140"/>
      <c r="U140"/>
      <c r="V140"/>
      <c r="W140"/>
      <c r="X140"/>
      <c r="Y140"/>
      <c r="Z140"/>
      <c r="AA140"/>
      <c r="AB140"/>
      <c r="AC140"/>
      <c r="AD140"/>
      <c r="AE140"/>
      <c r="AF140"/>
      <c r="AG140"/>
      <c r="AH140"/>
      <c r="AI140"/>
      <c r="AJ140"/>
      <c r="AK140"/>
      <c r="AL140"/>
      <c r="AM140"/>
      <c r="AN140"/>
      <c r="AO140"/>
      <c r="AP140"/>
      <c r="AQ140"/>
      <c r="AR140"/>
      <c r="AS140"/>
      <c r="AT140"/>
      <c r="AU140"/>
      <c r="AV140"/>
      <c r="AW140"/>
      <c r="AX140"/>
      <c r="AY140"/>
      <c r="AZ140"/>
      <c r="BA140"/>
      <c r="BB140"/>
      <c r="BC140"/>
      <c r="BD140"/>
      <c r="BE140"/>
      <c r="BF140"/>
      <c r="BG140"/>
      <c r="BH140"/>
      <c r="BI140"/>
      <c r="BJ140"/>
      <c r="BK140"/>
      <c r="BL140"/>
      <c r="BM140"/>
      <c r="BN140"/>
      <c r="BO140"/>
      <c r="BP140"/>
      <c r="BQ140"/>
      <c r="BR140"/>
      <c r="BS140"/>
      <c r="BT140"/>
      <c r="BU140"/>
      <c r="BV140"/>
      <c r="BW140"/>
      <c r="BX140"/>
      <c r="BY140"/>
      <c r="BZ140"/>
      <c r="CA140"/>
      <c r="CB140"/>
      <c r="CC140"/>
    </row>
    <row r="141" spans="1:81" ht="26" x14ac:dyDescent="0.2">
      <c r="A141" s="120" t="s">
        <v>256</v>
      </c>
      <c r="B141" s="127" t="s">
        <v>257</v>
      </c>
      <c r="C141" s="113"/>
      <c r="D141" s="113"/>
      <c r="E141" s="139"/>
      <c r="F141" s="139"/>
      <c r="G141" s="170"/>
      <c r="H141" s="46" t="s">
        <v>274</v>
      </c>
      <c r="I141" s="46" t="s">
        <v>275</v>
      </c>
      <c r="J141" s="32" t="s">
        <v>38</v>
      </c>
      <c r="K141" s="32">
        <v>1</v>
      </c>
      <c r="L141" s="122">
        <v>1</v>
      </c>
      <c r="CB141"/>
      <c r="CC141"/>
    </row>
    <row r="142" spans="1:81" ht="26" x14ac:dyDescent="0.2">
      <c r="A142" s="120" t="s">
        <v>256</v>
      </c>
      <c r="B142" s="127" t="s">
        <v>257</v>
      </c>
      <c r="C142" s="113"/>
      <c r="D142" s="113"/>
      <c r="E142" s="139"/>
      <c r="F142" s="139"/>
      <c r="G142" s="170"/>
      <c r="H142" s="46" t="s">
        <v>276</v>
      </c>
      <c r="I142" s="46" t="s">
        <v>277</v>
      </c>
      <c r="J142" s="32" t="s">
        <v>38</v>
      </c>
      <c r="K142" s="32">
        <v>1</v>
      </c>
      <c r="L142" s="122">
        <v>1</v>
      </c>
      <c r="CB142"/>
      <c r="CC142"/>
    </row>
    <row r="143" spans="1:81" ht="39" x14ac:dyDescent="0.2">
      <c r="A143" s="120" t="s">
        <v>256</v>
      </c>
      <c r="B143" s="127" t="s">
        <v>257</v>
      </c>
      <c r="C143" s="113"/>
      <c r="D143" s="113"/>
      <c r="E143" s="139"/>
      <c r="F143" s="139"/>
      <c r="G143" s="170"/>
      <c r="H143" s="83" t="s">
        <v>278</v>
      </c>
      <c r="I143" s="83" t="s">
        <v>279</v>
      </c>
      <c r="J143" s="17" t="s">
        <v>38</v>
      </c>
      <c r="K143" s="17">
        <v>1</v>
      </c>
      <c r="L143" s="21">
        <v>1</v>
      </c>
      <c r="CB143"/>
      <c r="CC143"/>
    </row>
    <row r="144" spans="1:81" ht="15" customHeight="1" x14ac:dyDescent="0.2">
      <c r="A144" s="120" t="s">
        <v>256</v>
      </c>
      <c r="B144" s="127" t="s">
        <v>257</v>
      </c>
      <c r="C144" s="113"/>
      <c r="D144" s="113"/>
      <c r="E144" s="139"/>
      <c r="F144" s="139"/>
      <c r="G144" s="170"/>
      <c r="H144" s="84" t="s">
        <v>645</v>
      </c>
      <c r="I144" s="84" t="s">
        <v>281</v>
      </c>
      <c r="J144" s="17" t="s">
        <v>38</v>
      </c>
      <c r="K144" s="85"/>
      <c r="L144" s="85">
        <v>0.6</v>
      </c>
      <c r="CB144"/>
      <c r="CC144"/>
    </row>
    <row r="145" spans="1:81" ht="72" customHeight="1" x14ac:dyDescent="0.2">
      <c r="A145" s="120" t="s">
        <v>256</v>
      </c>
      <c r="B145" s="120" t="s">
        <v>282</v>
      </c>
      <c r="C145" s="148" t="s">
        <v>283</v>
      </c>
      <c r="D145" s="148" t="s">
        <v>284</v>
      </c>
      <c r="E145" s="137" t="s">
        <v>38</v>
      </c>
      <c r="F145" s="137">
        <v>18299</v>
      </c>
      <c r="G145" s="137">
        <f>+F145*1.1</f>
        <v>20128.900000000001</v>
      </c>
      <c r="H145" s="22" t="s">
        <v>285</v>
      </c>
      <c r="I145" s="22" t="s">
        <v>286</v>
      </c>
      <c r="J145" s="18" t="s">
        <v>44</v>
      </c>
      <c r="K145" s="18">
        <v>1920</v>
      </c>
      <c r="L145" s="31">
        <f>+K145*1.1</f>
        <v>2112</v>
      </c>
      <c r="BZ145"/>
      <c r="CA145"/>
      <c r="CB145"/>
      <c r="CC145"/>
    </row>
    <row r="146" spans="1:81" ht="15" customHeight="1" x14ac:dyDescent="0.2">
      <c r="A146" s="120" t="s">
        <v>256</v>
      </c>
      <c r="B146" s="120" t="s">
        <v>282</v>
      </c>
      <c r="C146" s="149"/>
      <c r="D146" s="149"/>
      <c r="E146" s="169"/>
      <c r="F146" s="169"/>
      <c r="G146" s="169"/>
      <c r="H146" s="22" t="s">
        <v>287</v>
      </c>
      <c r="I146" s="22" t="s">
        <v>288</v>
      </c>
      <c r="J146" s="18" t="s">
        <v>38</v>
      </c>
      <c r="K146" s="18">
        <v>17930</v>
      </c>
      <c r="L146" s="31">
        <f>+K146*1.1</f>
        <v>19723</v>
      </c>
      <c r="BZ146"/>
      <c r="CA146"/>
      <c r="CB146"/>
      <c r="CC146"/>
    </row>
    <row r="147" spans="1:81" ht="43.5" customHeight="1" x14ac:dyDescent="0.2">
      <c r="A147" s="120" t="s">
        <v>256</v>
      </c>
      <c r="B147" s="120" t="s">
        <v>282</v>
      </c>
      <c r="C147" s="149"/>
      <c r="D147" s="149"/>
      <c r="E147" s="169"/>
      <c r="F147" s="169"/>
      <c r="G147" s="169"/>
      <c r="H147" s="22" t="s">
        <v>289</v>
      </c>
      <c r="I147" s="22" t="s">
        <v>290</v>
      </c>
      <c r="J147" s="17" t="s">
        <v>38</v>
      </c>
      <c r="K147" s="17">
        <v>0.79</v>
      </c>
      <c r="L147" s="17">
        <v>0.79</v>
      </c>
      <c r="BZ147"/>
      <c r="CA147"/>
      <c r="CB147"/>
      <c r="CC147"/>
    </row>
    <row r="148" spans="1:81" ht="45.75" customHeight="1" x14ac:dyDescent="0.2">
      <c r="A148" s="120" t="s">
        <v>256</v>
      </c>
      <c r="B148" s="120" t="s">
        <v>282</v>
      </c>
      <c r="C148" s="149"/>
      <c r="D148" s="149"/>
      <c r="E148" s="169"/>
      <c r="F148" s="169"/>
      <c r="G148" s="169"/>
      <c r="H148" s="22" t="s">
        <v>291</v>
      </c>
      <c r="I148" s="22" t="s">
        <v>292</v>
      </c>
      <c r="J148" s="17" t="s">
        <v>38</v>
      </c>
      <c r="K148" s="17">
        <v>0.83</v>
      </c>
      <c r="L148" s="17">
        <v>0.83</v>
      </c>
      <c r="BZ148"/>
      <c r="CA148"/>
      <c r="CB148"/>
      <c r="CC148"/>
    </row>
    <row r="149" spans="1:81" s="53" customFormat="1" ht="37.5" customHeight="1" x14ac:dyDescent="0.15">
      <c r="A149" s="120" t="s">
        <v>256</v>
      </c>
      <c r="B149" s="120" t="s">
        <v>282</v>
      </c>
      <c r="C149" s="149"/>
      <c r="D149" s="149"/>
      <c r="E149" s="169"/>
      <c r="F149" s="169"/>
      <c r="G149" s="169"/>
      <c r="H149" s="83" t="s">
        <v>293</v>
      </c>
      <c r="I149" s="83" t="s">
        <v>294</v>
      </c>
      <c r="J149" s="17" t="s">
        <v>38</v>
      </c>
      <c r="K149" s="17"/>
      <c r="L149" s="21">
        <v>0.4</v>
      </c>
    </row>
    <row r="150" spans="1:81" s="53" customFormat="1" ht="37.5" customHeight="1" x14ac:dyDescent="0.15">
      <c r="A150" s="120" t="s">
        <v>256</v>
      </c>
      <c r="B150" s="120" t="s">
        <v>282</v>
      </c>
      <c r="C150" s="145"/>
      <c r="D150" s="145"/>
      <c r="E150" s="138"/>
      <c r="F150" s="138"/>
      <c r="G150" s="138"/>
      <c r="H150" s="22" t="s">
        <v>295</v>
      </c>
      <c r="I150" s="22" t="s">
        <v>296</v>
      </c>
      <c r="J150" s="28" t="s">
        <v>38</v>
      </c>
      <c r="K150" s="28">
        <v>8.5000000000000006E-2</v>
      </c>
      <c r="L150" s="86">
        <v>6.5000000000000002E-2</v>
      </c>
    </row>
    <row r="151" spans="1:81" s="53" customFormat="1" ht="37.5" customHeight="1" x14ac:dyDescent="0.15">
      <c r="A151" s="120" t="s">
        <v>256</v>
      </c>
      <c r="B151" s="120" t="s">
        <v>297</v>
      </c>
      <c r="C151" s="148" t="s">
        <v>298</v>
      </c>
      <c r="D151" s="148" t="s">
        <v>299</v>
      </c>
      <c r="E151" s="137" t="s">
        <v>44</v>
      </c>
      <c r="F151" s="137">
        <v>8</v>
      </c>
      <c r="G151" s="137">
        <v>8</v>
      </c>
      <c r="H151" s="22" t="s">
        <v>300</v>
      </c>
      <c r="I151" s="22" t="s">
        <v>301</v>
      </c>
      <c r="J151" s="18" t="s">
        <v>44</v>
      </c>
      <c r="K151" s="18">
        <v>100</v>
      </c>
      <c r="L151" s="29">
        <v>180</v>
      </c>
    </row>
    <row r="152" spans="1:81" s="53" customFormat="1" ht="37.5" customHeight="1" x14ac:dyDescent="0.15">
      <c r="A152" s="120" t="s">
        <v>256</v>
      </c>
      <c r="B152" s="120" t="s">
        <v>297</v>
      </c>
      <c r="C152" s="149"/>
      <c r="D152" s="149"/>
      <c r="E152" s="169"/>
      <c r="F152" s="169"/>
      <c r="G152" s="169"/>
      <c r="H152" s="30" t="s">
        <v>302</v>
      </c>
      <c r="I152" s="30" t="s">
        <v>303</v>
      </c>
      <c r="J152" s="34" t="s">
        <v>44</v>
      </c>
      <c r="K152" s="34">
        <v>4</v>
      </c>
      <c r="L152" s="29">
        <v>4</v>
      </c>
    </row>
    <row r="153" spans="1:81" s="53" customFormat="1" ht="37.5" customHeight="1" x14ac:dyDescent="0.15">
      <c r="A153" s="120" t="s">
        <v>256</v>
      </c>
      <c r="B153" s="120" t="s">
        <v>297</v>
      </c>
      <c r="C153" s="26" t="s">
        <v>305</v>
      </c>
      <c r="D153" s="26" t="s">
        <v>306</v>
      </c>
      <c r="E153" s="87" t="s">
        <v>38</v>
      </c>
      <c r="F153" s="126">
        <v>0.35</v>
      </c>
      <c r="G153" s="126">
        <v>0.4</v>
      </c>
      <c r="H153" s="27" t="s">
        <v>307</v>
      </c>
      <c r="I153" s="27" t="s">
        <v>308</v>
      </c>
      <c r="J153" s="24" t="s">
        <v>38</v>
      </c>
      <c r="K153" s="24"/>
      <c r="L153" s="25">
        <v>0.3</v>
      </c>
    </row>
    <row r="154" spans="1:81" s="53" customFormat="1" ht="37.5" customHeight="1" x14ac:dyDescent="0.15">
      <c r="A154" s="120" t="s">
        <v>256</v>
      </c>
      <c r="B154" s="120" t="s">
        <v>309</v>
      </c>
      <c r="C154" s="162" t="s">
        <v>310</v>
      </c>
      <c r="D154" s="148" t="s">
        <v>141</v>
      </c>
      <c r="E154" s="160" t="s">
        <v>38</v>
      </c>
      <c r="F154" s="160">
        <v>1</v>
      </c>
      <c r="G154" s="160">
        <v>1</v>
      </c>
      <c r="H154" s="22" t="s">
        <v>311</v>
      </c>
      <c r="I154" s="22" t="s">
        <v>312</v>
      </c>
      <c r="J154" s="18" t="s">
        <v>44</v>
      </c>
      <c r="K154" s="18">
        <v>14</v>
      </c>
      <c r="L154" s="31">
        <v>14</v>
      </c>
    </row>
    <row r="155" spans="1:81" s="53" customFormat="1" ht="37.5" customHeight="1" x14ac:dyDescent="0.15">
      <c r="A155" s="120" t="s">
        <v>256</v>
      </c>
      <c r="B155" s="120" t="s">
        <v>309</v>
      </c>
      <c r="C155" s="168"/>
      <c r="D155" s="149"/>
      <c r="E155" s="167"/>
      <c r="F155" s="167"/>
      <c r="G155" s="167"/>
      <c r="H155" s="22" t="s">
        <v>313</v>
      </c>
      <c r="I155" s="22" t="s">
        <v>314</v>
      </c>
      <c r="J155" s="18" t="s">
        <v>315</v>
      </c>
      <c r="K155" s="18">
        <v>441</v>
      </c>
      <c r="L155" s="31" t="s">
        <v>316</v>
      </c>
    </row>
    <row r="156" spans="1:81" s="53" customFormat="1" ht="37.5" customHeight="1" x14ac:dyDescent="0.15">
      <c r="A156" s="120" t="s">
        <v>256</v>
      </c>
      <c r="B156" s="120" t="s">
        <v>309</v>
      </c>
      <c r="C156" s="163"/>
      <c r="D156" s="145"/>
      <c r="E156" s="161"/>
      <c r="F156" s="161"/>
      <c r="G156" s="161"/>
      <c r="H156" s="22" t="s">
        <v>317</v>
      </c>
      <c r="I156" s="22" t="s">
        <v>318</v>
      </c>
      <c r="J156" s="17" t="s">
        <v>319</v>
      </c>
      <c r="K156" s="17">
        <v>0.04</v>
      </c>
      <c r="L156" s="21">
        <v>0.04</v>
      </c>
    </row>
    <row r="157" spans="1:81" s="53" customFormat="1" ht="37.5" customHeight="1" x14ac:dyDescent="0.15">
      <c r="A157" s="120" t="s">
        <v>321</v>
      </c>
      <c r="B157" s="120" t="s">
        <v>322</v>
      </c>
      <c r="C157" s="115" t="s">
        <v>323</v>
      </c>
      <c r="D157" s="115" t="s">
        <v>324</v>
      </c>
      <c r="E157" s="32" t="s">
        <v>38</v>
      </c>
      <c r="F157" s="32">
        <v>0.9</v>
      </c>
      <c r="G157" s="32">
        <v>0.95</v>
      </c>
      <c r="H157" s="121"/>
      <c r="I157" s="121"/>
      <c r="J157" s="121"/>
      <c r="K157" s="121"/>
      <c r="L157" s="121"/>
    </row>
    <row r="158" spans="1:81" s="53" customFormat="1" ht="37.5" customHeight="1" x14ac:dyDescent="0.15">
      <c r="A158" s="120" t="s">
        <v>321</v>
      </c>
      <c r="B158" s="120" t="s">
        <v>322</v>
      </c>
      <c r="C158" s="35" t="s">
        <v>325</v>
      </c>
      <c r="D158" s="35" t="s">
        <v>326</v>
      </c>
      <c r="E158" s="32" t="s">
        <v>38</v>
      </c>
      <c r="F158" s="32">
        <v>1</v>
      </c>
      <c r="G158" s="32">
        <v>1</v>
      </c>
      <c r="H158" s="121"/>
      <c r="I158" s="121"/>
      <c r="J158" s="121"/>
      <c r="K158" s="121"/>
      <c r="L158" s="121"/>
    </row>
    <row r="159" spans="1:81" s="53" customFormat="1" ht="37.5" customHeight="1" x14ac:dyDescent="0.15">
      <c r="A159" s="120" t="s">
        <v>321</v>
      </c>
      <c r="B159" s="120" t="s">
        <v>322</v>
      </c>
      <c r="C159" s="26" t="s">
        <v>327</v>
      </c>
      <c r="D159" s="26" t="s">
        <v>328</v>
      </c>
      <c r="E159" s="32" t="s">
        <v>38</v>
      </c>
      <c r="F159" s="32" t="s">
        <v>329</v>
      </c>
      <c r="G159" s="32">
        <v>0.8</v>
      </c>
      <c r="H159" s="121"/>
      <c r="I159" s="121"/>
      <c r="J159" s="121"/>
      <c r="K159" s="121"/>
      <c r="L159" s="121"/>
    </row>
    <row r="160" spans="1:81" s="53" customFormat="1" ht="37.5" customHeight="1" x14ac:dyDescent="0.15">
      <c r="A160" s="120" t="s">
        <v>321</v>
      </c>
      <c r="B160" s="120" t="s">
        <v>322</v>
      </c>
      <c r="C160" s="26" t="s">
        <v>330</v>
      </c>
      <c r="D160" s="26" t="s">
        <v>331</v>
      </c>
      <c r="E160" s="32" t="s">
        <v>38</v>
      </c>
      <c r="F160" s="32" t="s">
        <v>329</v>
      </c>
      <c r="G160" s="32">
        <v>0.8</v>
      </c>
      <c r="H160" s="121"/>
      <c r="I160" s="121"/>
      <c r="J160" s="121"/>
      <c r="K160" s="121"/>
      <c r="L160" s="121"/>
    </row>
    <row r="161" spans="1:12" s="53" customFormat="1" ht="37.5" customHeight="1" x14ac:dyDescent="0.15">
      <c r="A161" s="120" t="s">
        <v>321</v>
      </c>
      <c r="B161" s="48" t="s">
        <v>332</v>
      </c>
      <c r="C161" s="115" t="s">
        <v>333</v>
      </c>
      <c r="D161" s="115" t="s">
        <v>334</v>
      </c>
      <c r="E161" s="32" t="s">
        <v>38</v>
      </c>
      <c r="F161" s="32">
        <v>1</v>
      </c>
      <c r="G161" s="32">
        <v>1</v>
      </c>
      <c r="H161" s="121"/>
      <c r="I161" s="121"/>
      <c r="J161" s="121"/>
      <c r="K161" s="121"/>
      <c r="L161" s="121"/>
    </row>
    <row r="162" spans="1:12" s="53" customFormat="1" ht="37.5" customHeight="1" x14ac:dyDescent="0.15">
      <c r="A162" s="120" t="s">
        <v>321</v>
      </c>
      <c r="B162" s="120" t="s">
        <v>335</v>
      </c>
      <c r="C162" s="125" t="s">
        <v>336</v>
      </c>
      <c r="D162" s="125" t="s">
        <v>337</v>
      </c>
      <c r="E162" s="32" t="s">
        <v>38</v>
      </c>
      <c r="F162" s="32">
        <v>0.93</v>
      </c>
      <c r="G162" s="32">
        <v>0.93</v>
      </c>
      <c r="H162" s="26" t="s">
        <v>338</v>
      </c>
      <c r="I162" s="26" t="s">
        <v>339</v>
      </c>
      <c r="J162" s="32" t="s">
        <v>38</v>
      </c>
      <c r="K162" s="32" t="s">
        <v>340</v>
      </c>
      <c r="L162" s="32">
        <v>1</v>
      </c>
    </row>
    <row r="163" spans="1:12" s="53" customFormat="1" ht="37.5" customHeight="1" x14ac:dyDescent="0.15">
      <c r="A163" s="120" t="s">
        <v>321</v>
      </c>
      <c r="B163" s="120" t="s">
        <v>335</v>
      </c>
      <c r="C163" s="35" t="s">
        <v>341</v>
      </c>
      <c r="D163" s="35" t="s">
        <v>342</v>
      </c>
      <c r="E163" s="32" t="s">
        <v>38</v>
      </c>
      <c r="F163" s="32">
        <v>0.93</v>
      </c>
      <c r="G163" s="32">
        <v>0.93</v>
      </c>
      <c r="H163" s="127"/>
      <c r="I163" s="127"/>
      <c r="J163" s="127"/>
      <c r="K163" s="127"/>
      <c r="L163" s="127"/>
    </row>
    <row r="164" spans="1:12" s="53" customFormat="1" ht="37.5" customHeight="1" x14ac:dyDescent="0.15">
      <c r="A164" s="120" t="s">
        <v>321</v>
      </c>
      <c r="B164" s="120" t="s">
        <v>335</v>
      </c>
      <c r="C164" s="35"/>
      <c r="D164" s="35"/>
      <c r="E164" s="32"/>
      <c r="F164" s="32"/>
      <c r="G164" s="32"/>
      <c r="H164" s="26" t="s">
        <v>343</v>
      </c>
      <c r="I164" s="26" t="s">
        <v>344</v>
      </c>
      <c r="J164" s="32" t="s">
        <v>38</v>
      </c>
      <c r="K164" s="32" t="s">
        <v>340</v>
      </c>
      <c r="L164" s="32">
        <v>1</v>
      </c>
    </row>
    <row r="165" spans="1:12" s="53" customFormat="1" ht="37.5" customHeight="1" x14ac:dyDescent="0.15">
      <c r="A165" s="120" t="s">
        <v>321</v>
      </c>
      <c r="B165" s="120" t="s">
        <v>335</v>
      </c>
      <c r="C165" s="35" t="s">
        <v>345</v>
      </c>
      <c r="D165" s="35" t="s">
        <v>346</v>
      </c>
      <c r="E165" s="32" t="s">
        <v>38</v>
      </c>
      <c r="F165" s="32">
        <v>0.95</v>
      </c>
      <c r="G165" s="32">
        <v>0.95</v>
      </c>
      <c r="H165" s="26" t="s">
        <v>347</v>
      </c>
      <c r="I165" s="26" t="s">
        <v>348</v>
      </c>
      <c r="J165" s="32" t="s">
        <v>38</v>
      </c>
      <c r="K165" s="32" t="s">
        <v>340</v>
      </c>
      <c r="L165" s="190">
        <v>4</v>
      </c>
    </row>
    <row r="166" spans="1:12" s="53" customFormat="1" ht="37.5" customHeight="1" x14ac:dyDescent="0.15">
      <c r="A166" s="120" t="s">
        <v>321</v>
      </c>
      <c r="B166" s="120" t="s">
        <v>335</v>
      </c>
      <c r="C166" s="26" t="s">
        <v>349</v>
      </c>
      <c r="D166" s="26" t="s">
        <v>350</v>
      </c>
      <c r="E166" s="32" t="s">
        <v>38</v>
      </c>
      <c r="F166" s="32" t="s">
        <v>351</v>
      </c>
      <c r="G166" s="32">
        <v>1</v>
      </c>
      <c r="H166" s="127"/>
      <c r="I166" s="127"/>
      <c r="J166" s="127"/>
      <c r="K166" s="127"/>
      <c r="L166" s="127"/>
    </row>
    <row r="167" spans="1:12" s="53" customFormat="1" ht="37.5" customHeight="1" x14ac:dyDescent="0.15">
      <c r="A167" s="120" t="s">
        <v>321</v>
      </c>
      <c r="B167" s="120" t="s">
        <v>335</v>
      </c>
      <c r="C167" s="26" t="s">
        <v>352</v>
      </c>
      <c r="D167" s="26" t="s">
        <v>353</v>
      </c>
      <c r="E167" s="32" t="s">
        <v>38</v>
      </c>
      <c r="F167" s="32" t="s">
        <v>351</v>
      </c>
      <c r="G167" s="32">
        <v>1</v>
      </c>
      <c r="H167" s="127"/>
      <c r="I167" s="127"/>
      <c r="J167" s="127"/>
      <c r="K167" s="127"/>
      <c r="L167" s="127"/>
    </row>
    <row r="168" spans="1:12" s="53" customFormat="1" ht="37.5" customHeight="1" x14ac:dyDescent="0.15">
      <c r="A168" s="120" t="s">
        <v>321</v>
      </c>
      <c r="B168" s="120" t="s">
        <v>335</v>
      </c>
      <c r="C168" s="26" t="s">
        <v>354</v>
      </c>
      <c r="D168" s="26" t="s">
        <v>355</v>
      </c>
      <c r="E168" s="32" t="s">
        <v>38</v>
      </c>
      <c r="F168" s="32" t="s">
        <v>351</v>
      </c>
      <c r="G168" s="32">
        <v>1</v>
      </c>
      <c r="H168" s="127"/>
      <c r="I168" s="127"/>
      <c r="J168" s="127"/>
      <c r="K168" s="127"/>
      <c r="L168" s="127"/>
    </row>
    <row r="169" spans="1:12" s="53" customFormat="1" ht="37.5" customHeight="1" x14ac:dyDescent="0.15">
      <c r="A169" s="120" t="s">
        <v>321</v>
      </c>
      <c r="B169" s="127" t="s">
        <v>356</v>
      </c>
      <c r="C169" s="35" t="s">
        <v>357</v>
      </c>
      <c r="D169" s="35" t="s">
        <v>358</v>
      </c>
      <c r="E169" s="32" t="s">
        <v>38</v>
      </c>
      <c r="F169" s="32">
        <v>1</v>
      </c>
      <c r="G169" s="32">
        <v>1</v>
      </c>
      <c r="H169" s="121"/>
      <c r="I169" s="121"/>
      <c r="J169" s="121"/>
      <c r="K169" s="121"/>
      <c r="L169" s="121"/>
    </row>
    <row r="170" spans="1:12" s="53" customFormat="1" ht="37.5" customHeight="1" x14ac:dyDescent="0.15">
      <c r="A170" s="120" t="s">
        <v>321</v>
      </c>
      <c r="B170" s="127" t="s">
        <v>356</v>
      </c>
      <c r="C170" s="26" t="s">
        <v>359</v>
      </c>
      <c r="D170" s="26" t="s">
        <v>360</v>
      </c>
      <c r="E170" s="32" t="s">
        <v>38</v>
      </c>
      <c r="F170" s="32" t="s">
        <v>351</v>
      </c>
      <c r="G170" s="3" t="s">
        <v>41</v>
      </c>
      <c r="H170" s="121"/>
      <c r="I170" s="121"/>
      <c r="J170" s="121"/>
      <c r="K170" s="121"/>
      <c r="L170" s="121"/>
    </row>
    <row r="171" spans="1:12" s="53" customFormat="1" ht="37.5" customHeight="1" x14ac:dyDescent="0.15">
      <c r="A171" s="120" t="s">
        <v>321</v>
      </c>
      <c r="B171" s="127" t="s">
        <v>356</v>
      </c>
      <c r="C171" s="35" t="s">
        <v>361</v>
      </c>
      <c r="D171" s="35" t="s">
        <v>362</v>
      </c>
      <c r="E171" s="32" t="s">
        <v>38</v>
      </c>
      <c r="F171" s="32">
        <v>1</v>
      </c>
      <c r="G171" s="32">
        <v>1</v>
      </c>
      <c r="H171" s="164"/>
      <c r="I171" s="165"/>
      <c r="J171" s="165"/>
      <c r="K171" s="165"/>
      <c r="L171" s="166"/>
    </row>
    <row r="172" spans="1:12" s="53" customFormat="1" ht="37.5" customHeight="1" x14ac:dyDescent="0.15">
      <c r="A172" s="120" t="s">
        <v>321</v>
      </c>
      <c r="B172" s="120" t="s">
        <v>363</v>
      </c>
      <c r="C172" s="148" t="s">
        <v>364</v>
      </c>
      <c r="D172" s="148" t="s">
        <v>365</v>
      </c>
      <c r="E172" s="139" t="s">
        <v>38</v>
      </c>
      <c r="F172" s="139">
        <v>1</v>
      </c>
      <c r="G172" s="139">
        <v>1</v>
      </c>
      <c r="H172" s="115" t="s">
        <v>366</v>
      </c>
      <c r="I172" s="115" t="s">
        <v>367</v>
      </c>
      <c r="J172" s="18" t="s">
        <v>38</v>
      </c>
      <c r="K172" s="18">
        <v>0.71</v>
      </c>
      <c r="L172" s="18">
        <v>0.71</v>
      </c>
    </row>
    <row r="173" spans="1:12" s="53" customFormat="1" ht="37.5" customHeight="1" x14ac:dyDescent="0.15">
      <c r="A173" s="120" t="s">
        <v>321</v>
      </c>
      <c r="B173" s="120" t="s">
        <v>363</v>
      </c>
      <c r="C173" s="145"/>
      <c r="D173" s="145"/>
      <c r="E173" s="139"/>
      <c r="F173" s="139"/>
      <c r="G173" s="139"/>
      <c r="H173" s="115" t="s">
        <v>368</v>
      </c>
      <c r="I173" s="115" t="s">
        <v>369</v>
      </c>
      <c r="J173" s="17" t="s">
        <v>38</v>
      </c>
      <c r="K173" s="17">
        <v>1</v>
      </c>
      <c r="L173" s="17">
        <v>1</v>
      </c>
    </row>
    <row r="174" spans="1:12" s="53" customFormat="1" ht="37.5" customHeight="1" x14ac:dyDescent="0.15">
      <c r="A174" s="120" t="s">
        <v>321</v>
      </c>
      <c r="B174" s="120" t="s">
        <v>363</v>
      </c>
      <c r="C174" s="35" t="s">
        <v>370</v>
      </c>
      <c r="D174" s="35" t="s">
        <v>371</v>
      </c>
      <c r="E174" s="32" t="s">
        <v>38</v>
      </c>
      <c r="F174" s="32">
        <v>0.92</v>
      </c>
      <c r="G174" s="32">
        <v>0.94</v>
      </c>
      <c r="H174" s="115" t="s">
        <v>372</v>
      </c>
      <c r="I174" s="115" t="s">
        <v>373</v>
      </c>
      <c r="J174" s="17" t="s">
        <v>38</v>
      </c>
      <c r="K174" s="17">
        <v>0.92</v>
      </c>
      <c r="L174" s="17">
        <v>0.94</v>
      </c>
    </row>
    <row r="175" spans="1:12" s="53" customFormat="1" ht="37.5" customHeight="1" x14ac:dyDescent="0.15">
      <c r="A175" s="120" t="s">
        <v>321</v>
      </c>
      <c r="B175" s="120" t="s">
        <v>363</v>
      </c>
      <c r="C175" s="35" t="s">
        <v>374</v>
      </c>
      <c r="D175" s="35" t="s">
        <v>375</v>
      </c>
      <c r="E175" s="32" t="s">
        <v>38</v>
      </c>
      <c r="F175" s="32">
        <v>0.98</v>
      </c>
      <c r="G175" s="32">
        <v>0.98</v>
      </c>
      <c r="H175" s="127"/>
      <c r="I175" s="127"/>
      <c r="J175" s="127"/>
      <c r="K175" s="127"/>
      <c r="L175" s="127"/>
    </row>
    <row r="176" spans="1:12" s="53" customFormat="1" ht="37.5" customHeight="1" x14ac:dyDescent="0.15">
      <c r="A176" s="120" t="s">
        <v>321</v>
      </c>
      <c r="B176" s="120" t="s">
        <v>363</v>
      </c>
      <c r="C176" s="35" t="s">
        <v>376</v>
      </c>
      <c r="D176" s="35" t="s">
        <v>377</v>
      </c>
      <c r="E176" s="32" t="s">
        <v>38</v>
      </c>
      <c r="F176" s="32">
        <v>0.98</v>
      </c>
      <c r="G176" s="32">
        <v>0.98</v>
      </c>
      <c r="H176" s="46" t="s">
        <v>378</v>
      </c>
      <c r="I176" s="46" t="s">
        <v>379</v>
      </c>
      <c r="J176" s="32" t="s">
        <v>38</v>
      </c>
      <c r="K176" s="32">
        <v>0.98</v>
      </c>
      <c r="L176" s="32">
        <v>0.98</v>
      </c>
    </row>
    <row r="177" spans="1:81" s="53" customFormat="1" ht="37.5" customHeight="1" x14ac:dyDescent="0.15">
      <c r="A177" s="120" t="s">
        <v>321</v>
      </c>
      <c r="B177" s="120" t="s">
        <v>380</v>
      </c>
      <c r="C177" s="148" t="s">
        <v>381</v>
      </c>
      <c r="D177" s="131" t="s">
        <v>382</v>
      </c>
      <c r="E177" s="146" t="s">
        <v>38</v>
      </c>
      <c r="F177" s="146">
        <v>1</v>
      </c>
      <c r="G177" s="146">
        <v>1</v>
      </c>
      <c r="H177" s="46" t="s">
        <v>383</v>
      </c>
      <c r="I177" s="46" t="s">
        <v>384</v>
      </c>
      <c r="J177" s="32" t="s">
        <v>38</v>
      </c>
      <c r="K177" s="32">
        <v>1</v>
      </c>
      <c r="L177" s="32">
        <v>1</v>
      </c>
    </row>
    <row r="178" spans="1:81" s="53" customFormat="1" ht="37.5" customHeight="1" x14ac:dyDescent="0.15">
      <c r="A178" s="120" t="s">
        <v>321</v>
      </c>
      <c r="B178" s="124" t="s">
        <v>380</v>
      </c>
      <c r="C178" s="145"/>
      <c r="D178" s="192" t="s">
        <v>382</v>
      </c>
      <c r="E178" s="146"/>
      <c r="F178" s="146"/>
      <c r="G178" s="146"/>
      <c r="H178" s="46" t="s">
        <v>385</v>
      </c>
      <c r="I178" s="46" t="s">
        <v>386</v>
      </c>
      <c r="J178" s="32" t="s">
        <v>38</v>
      </c>
      <c r="K178" s="32">
        <v>1</v>
      </c>
      <c r="L178" s="32">
        <v>1</v>
      </c>
    </row>
    <row r="179" spans="1:81" s="53" customFormat="1" ht="37.5" customHeight="1" x14ac:dyDescent="0.15">
      <c r="A179" s="120" t="s">
        <v>321</v>
      </c>
      <c r="B179" s="124" t="s">
        <v>380</v>
      </c>
      <c r="C179" s="162" t="s">
        <v>387</v>
      </c>
      <c r="D179" s="193" t="s">
        <v>388</v>
      </c>
      <c r="E179" s="137" t="s">
        <v>44</v>
      </c>
      <c r="F179" s="137">
        <v>1</v>
      </c>
      <c r="G179" s="137">
        <v>1</v>
      </c>
      <c r="H179" s="113" t="s">
        <v>389</v>
      </c>
      <c r="I179" s="113" t="s">
        <v>390</v>
      </c>
      <c r="J179" s="160" t="s">
        <v>44</v>
      </c>
      <c r="K179" s="188">
        <v>1</v>
      </c>
      <c r="L179" s="188">
        <v>1</v>
      </c>
    </row>
    <row r="180" spans="1:81" s="53" customFormat="1" ht="37.5" customHeight="1" x14ac:dyDescent="0.15">
      <c r="A180" s="120" t="s">
        <v>321</v>
      </c>
      <c r="B180" s="124" t="s">
        <v>380</v>
      </c>
      <c r="C180" s="163"/>
      <c r="D180" s="194" t="s">
        <v>391</v>
      </c>
      <c r="E180" s="138"/>
      <c r="F180" s="138"/>
      <c r="G180" s="138"/>
      <c r="H180" s="46" t="s">
        <v>392</v>
      </c>
      <c r="I180" s="56" t="s">
        <v>393</v>
      </c>
      <c r="J180" s="188" t="s">
        <v>44</v>
      </c>
      <c r="K180" s="191">
        <v>350</v>
      </c>
      <c r="L180" s="191">
        <v>600</v>
      </c>
    </row>
    <row r="181" spans="1:81" s="53" customFormat="1" ht="37.5" customHeight="1" x14ac:dyDescent="0.15">
      <c r="A181" s="120" t="s">
        <v>321</v>
      </c>
      <c r="B181" s="123" t="s">
        <v>380</v>
      </c>
      <c r="C181" s="26" t="s">
        <v>394</v>
      </c>
      <c r="D181" s="26" t="s">
        <v>395</v>
      </c>
      <c r="E181" s="45" t="s">
        <v>38</v>
      </c>
      <c r="F181" s="45" t="s">
        <v>351</v>
      </c>
      <c r="G181" s="44">
        <v>1</v>
      </c>
      <c r="H181" s="26" t="s">
        <v>396</v>
      </c>
      <c r="I181" s="26" t="s">
        <v>397</v>
      </c>
      <c r="J181" s="45" t="s">
        <v>38</v>
      </c>
      <c r="K181" s="45" t="s">
        <v>351</v>
      </c>
      <c r="L181" s="44">
        <v>1</v>
      </c>
    </row>
    <row r="182" spans="1:81" x14ac:dyDescent="0.2">
      <c r="C182" s="3"/>
      <c r="D182" s="3"/>
      <c r="F182" s="1"/>
      <c r="G182" s="1"/>
      <c r="H182" s="5"/>
      <c r="I182" s="5"/>
      <c r="K182" s="54"/>
      <c r="L182" s="54"/>
      <c r="CB182"/>
      <c r="CC182"/>
    </row>
    <row r="183" spans="1:81" x14ac:dyDescent="0.2">
      <c r="C183" s="3"/>
      <c r="D183" s="3"/>
      <c r="F183" s="1"/>
      <c r="G183" s="1"/>
      <c r="H183" s="5"/>
      <c r="I183" s="5"/>
      <c r="K183" s="54"/>
      <c r="L183" s="54"/>
      <c r="CB183"/>
      <c r="CC183"/>
    </row>
    <row r="184" spans="1:81" x14ac:dyDescent="0.2">
      <c r="C184" s="3"/>
      <c r="D184" s="3"/>
      <c r="F184" s="1"/>
      <c r="G184" s="1"/>
      <c r="H184" s="5"/>
      <c r="I184" s="5"/>
      <c r="K184" s="54"/>
      <c r="L184" s="54"/>
      <c r="CB184"/>
      <c r="CC184"/>
    </row>
    <row r="185" spans="1:81" x14ac:dyDescent="0.2">
      <c r="C185" s="3"/>
      <c r="D185" s="3"/>
      <c r="F185" s="1"/>
      <c r="G185" s="1"/>
      <c r="H185" s="5"/>
      <c r="I185" s="5"/>
      <c r="K185" s="54"/>
      <c r="L185" s="54"/>
      <c r="CB185"/>
      <c r="CC185"/>
    </row>
    <row r="186" spans="1:81" x14ac:dyDescent="0.2">
      <c r="C186" s="3"/>
      <c r="D186" s="3"/>
      <c r="F186" s="1"/>
      <c r="G186" s="1"/>
      <c r="H186" s="5"/>
      <c r="I186" s="5"/>
      <c r="K186" s="54"/>
      <c r="L186" s="54"/>
      <c r="CB186"/>
      <c r="CC186"/>
    </row>
    <row r="187" spans="1:81" x14ac:dyDescent="0.2">
      <c r="C187" s="3"/>
      <c r="D187" s="3"/>
      <c r="F187" s="1"/>
      <c r="G187" s="1"/>
      <c r="H187" s="5"/>
      <c r="I187" s="5"/>
      <c r="K187" s="54"/>
      <c r="L187" s="54"/>
      <c r="CB187"/>
      <c r="CC187"/>
    </row>
    <row r="188" spans="1:81" x14ac:dyDescent="0.2">
      <c r="C188" s="3"/>
      <c r="D188" s="3"/>
      <c r="F188" s="1"/>
      <c r="G188" s="1"/>
      <c r="H188" s="5"/>
      <c r="I188" s="5"/>
      <c r="K188" s="54"/>
      <c r="L188" s="54"/>
      <c r="CB188"/>
      <c r="CC188"/>
    </row>
    <row r="189" spans="1:81" x14ac:dyDescent="0.2">
      <c r="C189" s="3"/>
      <c r="D189" s="3"/>
      <c r="F189" s="1"/>
      <c r="G189" s="1"/>
      <c r="H189" s="5"/>
      <c r="I189" s="5"/>
      <c r="K189" s="54"/>
      <c r="L189" s="54"/>
      <c r="CB189"/>
      <c r="CC189"/>
    </row>
    <row r="190" spans="1:81" x14ac:dyDescent="0.2">
      <c r="C190" s="3"/>
      <c r="D190" s="3"/>
      <c r="F190" s="1"/>
      <c r="G190" s="1"/>
      <c r="H190" s="5"/>
      <c r="I190" s="5"/>
      <c r="K190" s="54"/>
      <c r="L190" s="54"/>
      <c r="CB190"/>
      <c r="CC190"/>
    </row>
    <row r="191" spans="1:81" x14ac:dyDescent="0.2">
      <c r="C191" s="3"/>
      <c r="D191" s="3"/>
      <c r="F191" s="1"/>
      <c r="G191" s="1"/>
      <c r="H191" s="5"/>
      <c r="I191" s="5"/>
      <c r="K191" s="54"/>
      <c r="L191" s="54"/>
      <c r="CB191"/>
      <c r="CC191"/>
    </row>
    <row r="192" spans="1:81" x14ac:dyDescent="0.2">
      <c r="C192" s="3"/>
      <c r="D192" s="3"/>
      <c r="F192" s="1"/>
      <c r="G192" s="1"/>
      <c r="H192" s="5"/>
      <c r="I192" s="5"/>
      <c r="K192" s="54"/>
      <c r="L192" s="54"/>
      <c r="CB192"/>
      <c r="CC192"/>
    </row>
    <row r="193" spans="3:81" x14ac:dyDescent="0.2">
      <c r="C193" s="3"/>
      <c r="D193" s="3"/>
      <c r="F193" s="1"/>
      <c r="G193" s="1"/>
      <c r="H193" s="5"/>
      <c r="I193" s="5"/>
      <c r="K193" s="54"/>
      <c r="L193" s="54"/>
      <c r="CB193"/>
      <c r="CC193"/>
    </row>
  </sheetData>
  <autoFilter ref="A7:L21" xr:uid="{00000000-0009-0000-0000-000003000000}"/>
  <mergeCells count="3">
    <mergeCell ref="A6:B6"/>
    <mergeCell ref="C6:G6"/>
    <mergeCell ref="H6:L6"/>
  </mergeCells>
  <conditionalFormatting sqref="C1:C1048576">
    <cfRule type="duplicateValues" dxfId="0" priority="1"/>
  </conditionalFormatting>
  <pageMargins left="0.75" right="0.75" top="1" bottom="1" header="0.5" footer="0.5"/>
  <pageSetup orientation="portrait" r:id="rId1"/>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sheetPr>
  <dimension ref="A1:D52"/>
  <sheetViews>
    <sheetView workbookViewId="0">
      <selection activeCell="D51" sqref="D51"/>
    </sheetView>
  </sheetViews>
  <sheetFormatPr baseColWidth="10" defaultColWidth="11.5" defaultRowHeight="15" x14ac:dyDescent="0.2"/>
  <cols>
    <col min="1" max="1" width="61.1640625" bestFit="1" customWidth="1"/>
    <col min="2" max="2" width="32.1640625" bestFit="1" customWidth="1"/>
    <col min="3" max="3" width="16.1640625" style="63" customWidth="1"/>
    <col min="4" max="4" width="14" customWidth="1"/>
    <col min="5" max="5" width="30.83203125" bestFit="1" customWidth="1"/>
    <col min="6" max="6" width="30" bestFit="1" customWidth="1"/>
    <col min="7" max="7" width="24.1640625" bestFit="1" customWidth="1"/>
    <col min="8" max="8" width="37.83203125" bestFit="1" customWidth="1"/>
    <col min="9" max="9" width="52.6640625" bestFit="1" customWidth="1"/>
    <col min="10" max="10" width="55.6640625" bestFit="1" customWidth="1"/>
    <col min="11" max="11" width="30.5" bestFit="1" customWidth="1"/>
    <col min="12" max="12" width="27.83203125" bestFit="1" customWidth="1"/>
    <col min="13" max="13" width="33.1640625" bestFit="1" customWidth="1"/>
    <col min="14" max="14" width="28.33203125" bestFit="1" customWidth="1"/>
    <col min="15" max="15" width="40.5" bestFit="1" customWidth="1"/>
    <col min="16" max="16" width="24.6640625" bestFit="1" customWidth="1"/>
    <col min="17" max="17" width="39.6640625" bestFit="1" customWidth="1"/>
    <col min="18" max="18" width="22.5" bestFit="1" customWidth="1"/>
    <col min="19" max="19" width="23.33203125" bestFit="1" customWidth="1"/>
    <col min="20" max="20" width="21.83203125" bestFit="1" customWidth="1"/>
    <col min="21" max="21" width="44.6640625" bestFit="1" customWidth="1"/>
    <col min="22" max="22" width="17" bestFit="1" customWidth="1"/>
    <col min="23" max="23" width="29.5" bestFit="1" customWidth="1"/>
    <col min="24" max="24" width="31.33203125" bestFit="1" customWidth="1"/>
    <col min="25" max="25" width="33.5" bestFit="1" customWidth="1"/>
    <col min="26" max="26" width="44.6640625" bestFit="1" customWidth="1"/>
    <col min="27" max="27" width="57.6640625" bestFit="1" customWidth="1"/>
    <col min="28" max="28" width="47.5" bestFit="1" customWidth="1"/>
    <col min="29" max="29" width="21.5" bestFit="1" customWidth="1"/>
    <col min="30" max="30" width="37" bestFit="1" customWidth="1"/>
    <col min="31" max="31" width="48.83203125" bestFit="1" customWidth="1"/>
    <col min="32" max="32" width="36" bestFit="1" customWidth="1"/>
    <col min="33" max="33" width="24.33203125" bestFit="1" customWidth="1"/>
    <col min="34" max="34" width="37.5" bestFit="1" customWidth="1"/>
    <col min="35" max="35" width="48.6640625" bestFit="1" customWidth="1"/>
    <col min="36" max="36" width="62" bestFit="1" customWidth="1"/>
    <col min="37" max="37" width="50.5" bestFit="1" customWidth="1"/>
    <col min="38" max="38" width="12.5" bestFit="1" customWidth="1"/>
  </cols>
  <sheetData>
    <row r="1" spans="1:4" x14ac:dyDescent="0.2">
      <c r="C1"/>
    </row>
    <row r="2" spans="1:4" ht="16" x14ac:dyDescent="0.2">
      <c r="A2" s="175" t="s">
        <v>617</v>
      </c>
      <c r="B2" t="s">
        <v>646</v>
      </c>
      <c r="C2" s="65" t="s">
        <v>619</v>
      </c>
      <c r="D2" s="67" t="s">
        <v>620</v>
      </c>
    </row>
    <row r="3" spans="1:4" x14ac:dyDescent="0.2">
      <c r="A3" s="176" t="s">
        <v>74</v>
      </c>
      <c r="B3">
        <v>5</v>
      </c>
      <c r="C3" s="66">
        <v>5</v>
      </c>
      <c r="D3" s="68">
        <f>+(5-5)/(5)</f>
        <v>0</v>
      </c>
    </row>
    <row r="4" spans="1:4" x14ac:dyDescent="0.2">
      <c r="A4" s="177" t="s">
        <v>105</v>
      </c>
      <c r="D4" s="64"/>
    </row>
    <row r="5" spans="1:4" x14ac:dyDescent="0.2">
      <c r="A5" s="177" t="s">
        <v>75</v>
      </c>
      <c r="B5">
        <v>3</v>
      </c>
      <c r="D5" s="64"/>
    </row>
    <row r="6" spans="1:4" x14ac:dyDescent="0.2">
      <c r="A6" s="177" t="s">
        <v>95</v>
      </c>
      <c r="B6">
        <v>2</v>
      </c>
      <c r="C6"/>
    </row>
    <row r="7" spans="1:4" x14ac:dyDescent="0.2">
      <c r="A7" s="177" t="s">
        <v>102</v>
      </c>
      <c r="C7"/>
    </row>
    <row r="8" spans="1:4" x14ac:dyDescent="0.2">
      <c r="A8" s="176" t="s">
        <v>112</v>
      </c>
      <c r="B8">
        <v>1</v>
      </c>
      <c r="C8" s="66">
        <v>2</v>
      </c>
      <c r="D8" s="68">
        <f>+(1-2)/(2)</f>
        <v>-0.5</v>
      </c>
    </row>
    <row r="9" spans="1:4" x14ac:dyDescent="0.2">
      <c r="A9" s="177" t="s">
        <v>113</v>
      </c>
      <c r="B9">
        <v>1</v>
      </c>
      <c r="D9" s="64"/>
    </row>
    <row r="10" spans="1:4" x14ac:dyDescent="0.2">
      <c r="A10" s="176" t="s">
        <v>225</v>
      </c>
      <c r="B10">
        <v>4</v>
      </c>
      <c r="C10" s="66">
        <v>2</v>
      </c>
      <c r="D10" s="68">
        <f>+(4-2)/(2)</f>
        <v>1</v>
      </c>
    </row>
    <row r="11" spans="1:4" x14ac:dyDescent="0.2">
      <c r="A11" s="177" t="s">
        <v>226</v>
      </c>
      <c r="B11">
        <v>4</v>
      </c>
      <c r="D11" s="64"/>
    </row>
    <row r="12" spans="1:4" x14ac:dyDescent="0.2">
      <c r="A12" s="176" t="s">
        <v>321</v>
      </c>
      <c r="B12">
        <v>12</v>
      </c>
      <c r="C12" s="66">
        <v>11</v>
      </c>
      <c r="D12" s="68">
        <f>+(12-11)/(11)</f>
        <v>9.0909090909090912E-2</v>
      </c>
    </row>
    <row r="13" spans="1:4" x14ac:dyDescent="0.2">
      <c r="A13" s="177" t="s">
        <v>322</v>
      </c>
      <c r="D13" s="64"/>
    </row>
    <row r="14" spans="1:4" x14ac:dyDescent="0.2">
      <c r="A14" s="177" t="s">
        <v>356</v>
      </c>
      <c r="D14" s="64"/>
    </row>
    <row r="15" spans="1:4" x14ac:dyDescent="0.2">
      <c r="A15" s="177" t="s">
        <v>332</v>
      </c>
      <c r="D15" s="64"/>
    </row>
    <row r="16" spans="1:4" x14ac:dyDescent="0.2">
      <c r="A16" s="177" t="s">
        <v>380</v>
      </c>
      <c r="B16">
        <v>5</v>
      </c>
    </row>
    <row r="17" spans="1:4" x14ac:dyDescent="0.2">
      <c r="A17" s="177" t="s">
        <v>363</v>
      </c>
      <c r="B17">
        <v>4</v>
      </c>
      <c r="D17" s="64"/>
    </row>
    <row r="18" spans="1:4" x14ac:dyDescent="0.2">
      <c r="A18" s="177" t="s">
        <v>335</v>
      </c>
      <c r="B18">
        <v>3</v>
      </c>
      <c r="D18" s="64"/>
    </row>
    <row r="19" spans="1:4" x14ac:dyDescent="0.2">
      <c r="A19" s="176" t="s">
        <v>31</v>
      </c>
      <c r="B19">
        <v>28</v>
      </c>
      <c r="C19" s="66">
        <v>28</v>
      </c>
      <c r="D19" s="68">
        <f>+(28-28)/(28)</f>
        <v>0</v>
      </c>
    </row>
    <row r="20" spans="1:4" x14ac:dyDescent="0.2">
      <c r="A20" s="177" t="s">
        <v>32</v>
      </c>
      <c r="B20">
        <v>5</v>
      </c>
      <c r="D20" s="64"/>
    </row>
    <row r="21" spans="1:4" x14ac:dyDescent="0.2">
      <c r="A21" s="177" t="s">
        <v>50</v>
      </c>
      <c r="B21">
        <v>5</v>
      </c>
      <c r="D21" s="64"/>
    </row>
    <row r="22" spans="1:4" x14ac:dyDescent="0.2">
      <c r="A22" s="177" t="s">
        <v>47</v>
      </c>
      <c r="B22">
        <v>5</v>
      </c>
      <c r="D22" s="64"/>
    </row>
    <row r="23" spans="1:4" x14ac:dyDescent="0.2">
      <c r="A23" s="177" t="s">
        <v>48</v>
      </c>
      <c r="B23">
        <v>5</v>
      </c>
    </row>
    <row r="24" spans="1:4" x14ac:dyDescent="0.2">
      <c r="A24" s="177" t="s">
        <v>49</v>
      </c>
      <c r="B24">
        <v>5</v>
      </c>
      <c r="D24" s="64"/>
    </row>
    <row r="25" spans="1:4" x14ac:dyDescent="0.2">
      <c r="A25" s="177" t="s">
        <v>58</v>
      </c>
      <c r="D25" s="64"/>
    </row>
    <row r="26" spans="1:4" x14ac:dyDescent="0.2">
      <c r="A26" s="177" t="s">
        <v>51</v>
      </c>
      <c r="B26">
        <v>3</v>
      </c>
      <c r="D26" s="64"/>
    </row>
    <row r="27" spans="1:4" x14ac:dyDescent="0.2">
      <c r="A27" s="176" t="s">
        <v>256</v>
      </c>
      <c r="B27">
        <v>22</v>
      </c>
      <c r="C27" s="66">
        <v>18</v>
      </c>
      <c r="D27" s="68">
        <f>+(22-18)/(18)</f>
        <v>0.22222222222222221</v>
      </c>
    </row>
    <row r="28" spans="1:4" x14ac:dyDescent="0.2">
      <c r="A28" s="177" t="s">
        <v>282</v>
      </c>
      <c r="B28">
        <v>6</v>
      </c>
      <c r="D28" s="64"/>
    </row>
    <row r="29" spans="1:4" x14ac:dyDescent="0.2">
      <c r="A29" s="177" t="s">
        <v>309</v>
      </c>
      <c r="B29">
        <v>3</v>
      </c>
      <c r="D29" s="64"/>
    </row>
    <row r="30" spans="1:4" x14ac:dyDescent="0.2">
      <c r="A30" s="177" t="s">
        <v>257</v>
      </c>
      <c r="B30">
        <v>10</v>
      </c>
      <c r="D30" s="64"/>
    </row>
    <row r="31" spans="1:4" x14ac:dyDescent="0.2">
      <c r="A31" s="177" t="s">
        <v>297</v>
      </c>
      <c r="B31">
        <v>3</v>
      </c>
    </row>
    <row r="32" spans="1:4" x14ac:dyDescent="0.2">
      <c r="A32" s="176" t="s">
        <v>398</v>
      </c>
      <c r="B32">
        <v>12</v>
      </c>
      <c r="C32" s="66">
        <v>9</v>
      </c>
      <c r="D32" s="68">
        <f>+(12-9)/(9)</f>
        <v>0.33333333333333331</v>
      </c>
    </row>
    <row r="33" spans="1:4" x14ac:dyDescent="0.2">
      <c r="A33" s="177" t="s">
        <v>399</v>
      </c>
      <c r="B33">
        <v>7</v>
      </c>
      <c r="D33" s="64"/>
    </row>
    <row r="34" spans="1:4" x14ac:dyDescent="0.2">
      <c r="A34" s="177" t="s">
        <v>421</v>
      </c>
      <c r="B34">
        <v>2</v>
      </c>
      <c r="D34" s="64"/>
    </row>
    <row r="35" spans="1:4" x14ac:dyDescent="0.2">
      <c r="A35" s="177" t="s">
        <v>621</v>
      </c>
      <c r="B35">
        <v>3</v>
      </c>
      <c r="D35" s="64"/>
    </row>
    <row r="36" spans="1:4" x14ac:dyDescent="0.2">
      <c r="A36" s="176" t="s">
        <v>164</v>
      </c>
      <c r="B36">
        <v>33</v>
      </c>
      <c r="C36" s="66">
        <v>30</v>
      </c>
      <c r="D36" s="68">
        <f>+(33-30)/(30)</f>
        <v>0.1</v>
      </c>
    </row>
    <row r="37" spans="1:4" x14ac:dyDescent="0.2">
      <c r="A37" s="177" t="s">
        <v>165</v>
      </c>
      <c r="B37">
        <v>5</v>
      </c>
      <c r="D37" s="64"/>
    </row>
    <row r="38" spans="1:4" x14ac:dyDescent="0.2">
      <c r="A38" s="177" t="s">
        <v>178</v>
      </c>
      <c r="B38">
        <v>5</v>
      </c>
      <c r="D38" s="64"/>
    </row>
    <row r="39" spans="1:4" x14ac:dyDescent="0.2">
      <c r="A39" s="177" t="s">
        <v>179</v>
      </c>
      <c r="B39">
        <v>5</v>
      </c>
      <c r="D39" s="64"/>
    </row>
    <row r="40" spans="1:4" x14ac:dyDescent="0.2">
      <c r="A40" s="177" t="s">
        <v>180</v>
      </c>
      <c r="B40">
        <v>5</v>
      </c>
    </row>
    <row r="41" spans="1:4" x14ac:dyDescent="0.2">
      <c r="A41" s="177" t="s">
        <v>181</v>
      </c>
      <c r="B41">
        <v>1</v>
      </c>
      <c r="D41" s="64"/>
    </row>
    <row r="42" spans="1:4" x14ac:dyDescent="0.2">
      <c r="A42" s="177" t="s">
        <v>200</v>
      </c>
      <c r="B42">
        <v>3</v>
      </c>
      <c r="D42" s="64"/>
    </row>
    <row r="43" spans="1:4" x14ac:dyDescent="0.2">
      <c r="A43" s="177" t="s">
        <v>184</v>
      </c>
      <c r="B43">
        <v>9</v>
      </c>
      <c r="D43" s="64"/>
    </row>
    <row r="44" spans="1:4" x14ac:dyDescent="0.2">
      <c r="A44" s="176" t="s">
        <v>123</v>
      </c>
      <c r="B44">
        <v>3</v>
      </c>
      <c r="C44" s="66">
        <v>8</v>
      </c>
      <c r="D44" s="68">
        <f>+(3-8)/(8)</f>
        <v>-0.625</v>
      </c>
    </row>
    <row r="45" spans="1:4" x14ac:dyDescent="0.2">
      <c r="A45" s="177" t="s">
        <v>124</v>
      </c>
      <c r="B45">
        <v>3</v>
      </c>
      <c r="D45" s="64"/>
    </row>
    <row r="46" spans="1:4" x14ac:dyDescent="0.2">
      <c r="A46" s="176" t="s">
        <v>241</v>
      </c>
      <c r="B46">
        <v>4</v>
      </c>
      <c r="C46" s="66">
        <v>3</v>
      </c>
      <c r="D46" s="68">
        <f>+(4-3)/(3)</f>
        <v>0.33333333333333331</v>
      </c>
    </row>
    <row r="47" spans="1:4" x14ac:dyDescent="0.2">
      <c r="A47" s="177" t="s">
        <v>242</v>
      </c>
      <c r="B47">
        <v>4</v>
      </c>
      <c r="D47" s="64"/>
    </row>
    <row r="48" spans="1:4" x14ac:dyDescent="0.2">
      <c r="A48" s="176" t="s">
        <v>221</v>
      </c>
    </row>
    <row r="49" spans="1:4" x14ac:dyDescent="0.2">
      <c r="A49" s="177" t="s">
        <v>92</v>
      </c>
      <c r="D49" s="64"/>
    </row>
    <row r="50" spans="1:4" ht="16" x14ac:dyDescent="0.2">
      <c r="A50" s="176" t="s">
        <v>622</v>
      </c>
      <c r="B50">
        <v>124</v>
      </c>
      <c r="C50" s="65">
        <f>SUM(C3:C49)</f>
        <v>116</v>
      </c>
      <c r="D50" s="68">
        <f>+(124-116)/(116)</f>
        <v>6.8965517241379309E-2</v>
      </c>
    </row>
    <row r="51" spans="1:4" x14ac:dyDescent="0.2">
      <c r="D51" s="64"/>
    </row>
    <row r="52" spans="1:4" x14ac:dyDescent="0.2">
      <c r="D52" s="64"/>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6</vt:i4>
      </vt:variant>
    </vt:vector>
  </HeadingPairs>
  <TitlesOfParts>
    <vt:vector size="6" baseType="lpstr">
      <vt:lpstr>Instructivo</vt:lpstr>
      <vt:lpstr>CATÁLOGO INDICADORES ANLA 2022</vt:lpstr>
      <vt:lpstr>CALIDAD</vt:lpstr>
      <vt:lpstr>PRODUCTO</vt:lpstr>
      <vt:lpstr>CATÁLOGO INDICADORES ANLA (3)</vt:lpstr>
      <vt:lpstr>GESTIÓN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Jazmin Torres Rodríguez</dc:creator>
  <cp:keywords/>
  <dc:description/>
  <cp:lastModifiedBy>Astrid Lorena Guevara Trujillo</cp:lastModifiedBy>
  <cp:revision/>
  <dcterms:created xsi:type="dcterms:W3CDTF">2020-12-23T23:16:56Z</dcterms:created>
  <dcterms:modified xsi:type="dcterms:W3CDTF">2025-06-05T02:42:44Z</dcterms:modified>
  <cp:category/>
  <cp:contentStatus/>
</cp:coreProperties>
</file>